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8.bin" ContentType="application/vnd.ms-office.activeX"/>
  <Override PartName="/xl/activeX/activeX8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7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rrySnyder\Downloads\"/>
    </mc:Choice>
  </mc:AlternateContent>
  <xr:revisionPtr revIDLastSave="0" documentId="13_ncr:1_{63B2406F-4E94-4011-900B-416FB711386D}" xr6:coauthVersionLast="47" xr6:coauthVersionMax="47" xr10:uidLastSave="{00000000-0000-0000-0000-000000000000}"/>
  <bookViews>
    <workbookView xWindow="2460" yWindow="990" windowWidth="22545" windowHeight="14295" firstSheet="2" activeTab="5" xr2:uid="{88F084D1-C8D2-447F-806E-9437A3E9776B}"/>
  </bookViews>
  <sheets>
    <sheet name="DEC 2024 Balance Sheet" sheetId="1" r:id="rId1"/>
    <sheet name="DEC 2024 MTD I&amp;E" sheetId="2" r:id="rId2"/>
    <sheet name="DEC 2024 YTD I&amp;E" sheetId="3" r:id="rId3"/>
    <sheet name="DEC 2024 General Ledger" sheetId="4" r:id="rId4"/>
    <sheet name="Alert" sheetId="9" state="hidden" r:id="rId5"/>
    <sheet name="DEC 20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'DEC 2024 Balance Sheet'!$A:$F,'DEC 2024 Balance Sheet'!$1:$1</definedName>
    <definedName name="_xlnm.Print_Titles" localSheetId="5">'DEC 2024 BVA'!$A:$I,'DEC 2024 BVA'!$1:$2</definedName>
    <definedName name="_xlnm.Print_Titles" localSheetId="3">'DEC 2024 General Ledger'!$A:$F,'DEC 2024 General Ledger'!$1:$1</definedName>
    <definedName name="_xlnm.Print_Titles" localSheetId="1">'DEC 2024 MTD I&amp;E'!$A:$I,'DEC 2024 MTD I&amp;E'!$1:$2</definedName>
    <definedName name="_xlnm.Print_Titles" localSheetId="2">'DEC 2024 YTD I&amp;E'!$A:$I,'DEC 2024 YTD I&amp;E'!$1:$2</definedName>
    <definedName name="QB_COLUMN_1" localSheetId="3" hidden="1">'DEC 2024 General Ledger'!$G$1</definedName>
    <definedName name="QB_COLUMN_17" localSheetId="3" hidden="1">'DEC 2024 General Ledger'!$M$1</definedName>
    <definedName name="QB_COLUMN_19" localSheetId="3" hidden="1">'DEC 2024 General Ledger'!$N$1</definedName>
    <definedName name="QB_COLUMN_20" localSheetId="3" hidden="1">'DEC 2024 General Ledger'!$O$1</definedName>
    <definedName name="QB_COLUMN_29" localSheetId="0" hidden="1">'DEC 2024 Balance Sheet'!$G$1</definedName>
    <definedName name="QB_COLUMN_3" localSheetId="3" hidden="1">'DEC 2024 General Ledger'!$H$1</definedName>
    <definedName name="QB_COLUMN_30" localSheetId="3" hidden="1">'DEC 2024 General Ledger'!$P$1</definedName>
    <definedName name="QB_COLUMN_31" localSheetId="3" hidden="1">'DEC 2024 General Ledger'!$Q$1</definedName>
    <definedName name="QB_COLUMN_4" localSheetId="3" hidden="1">'DEC 2024 General Ledger'!$I$1</definedName>
    <definedName name="QB_COLUMN_5" localSheetId="3" hidden="1">'DEC 2024 General Ledger'!$J$1</definedName>
    <definedName name="QB_COLUMN_59200" localSheetId="5" hidden="1">'DEC 2024 BVA'!$J$2</definedName>
    <definedName name="QB_COLUMN_59200" localSheetId="1" hidden="1">'DEC 2024 MTD I&amp;E'!$J$2</definedName>
    <definedName name="QB_COLUMN_59200" localSheetId="2" hidden="1">'DEC 2024 YTD I&amp;E'!$J$2</definedName>
    <definedName name="QB_COLUMN_63620" localSheetId="5" hidden="1">'DEC 2024 BVA'!$L$2</definedName>
    <definedName name="QB_COLUMN_63620" localSheetId="1" hidden="1">'DEC 2024 MTD I&amp;E'!$L$2</definedName>
    <definedName name="QB_COLUMN_63620" localSheetId="2" hidden="1">'DEC 2024 YTD I&amp;E'!$L$2</definedName>
    <definedName name="QB_COLUMN_64430" localSheetId="5" hidden="1">'DEC 2024 BVA'!$M$2</definedName>
    <definedName name="QB_COLUMN_64430" localSheetId="1" hidden="1">'DEC 2024 MTD I&amp;E'!$M$2</definedName>
    <definedName name="QB_COLUMN_64430" localSheetId="2" hidden="1">'DEC 2024 YTD I&amp;E'!$M$2</definedName>
    <definedName name="QB_COLUMN_7" localSheetId="3" hidden="1">'DEC 2024 General Ledger'!$K$1</definedName>
    <definedName name="QB_COLUMN_76210" localSheetId="5" hidden="1">'DEC 2024 BVA'!$K$2</definedName>
    <definedName name="QB_COLUMN_76210" localSheetId="1" hidden="1">'DEC 2024 MTD I&amp;E'!$K$2</definedName>
    <definedName name="QB_COLUMN_76210" localSheetId="2" hidden="1">'DEC 2024 YTD I&amp;E'!$K$2</definedName>
    <definedName name="QB_COLUMN_8" localSheetId="3" hidden="1">'DEC 2024 General Ledger'!$L$1</definedName>
    <definedName name="QB_DATA_0" localSheetId="0" hidden="1">'DEC 2024 Balance Sheet'!$6:$6,'DEC 2024 Balance Sheet'!$7:$7,'DEC 2024 Balance Sheet'!$8:$8,'DEC 2024 Balance Sheet'!$9:$9,'DEC 2024 Balance Sheet'!$10:$10,'DEC 2024 Balance Sheet'!$11:$11,'DEC 2024 Balance Sheet'!$12:$12,'DEC 2024 Balance Sheet'!$16:$16,'DEC 2024 Balance Sheet'!$17:$17,'DEC 2024 Balance Sheet'!$18:$18,'DEC 2024 Balance Sheet'!$19:$19,'DEC 2024 Balance Sheet'!$22:$22,'DEC 2024 Balance Sheet'!$26:$26,'DEC 2024 Balance Sheet'!$27:$27,'DEC 2024 Balance Sheet'!$28:$28,'DEC 2024 Balance Sheet'!$29:$29</definedName>
    <definedName name="QB_DATA_0" localSheetId="5" hidden="1">'DEC 2024 BVA'!$5:$5,'DEC 2024 BVA'!$6:$6,'DEC 2024 BVA'!$7:$7,'DEC 2024 BVA'!$8:$8,'DEC 2024 BVA'!$9:$9,'DEC 2024 BVA'!$10:$10,'DEC 2024 BVA'!$11:$11,'DEC 2024 BVA'!$13:$13,'DEC 2024 BVA'!$14:$14,'DEC 2024 BVA'!$15:$15,'DEC 2024 BVA'!$16:$16,'DEC 2024 BVA'!$17:$17,'DEC 2024 BVA'!$18:$18,'DEC 2024 BVA'!$19:$19,'DEC 2024 BVA'!$20:$20,'DEC 2024 BVA'!$21:$21</definedName>
    <definedName name="QB_DATA_0" localSheetId="3" hidden="1">'DEC 2024 General Ledger'!$3:$3,'DEC 2024 General Ledger'!$6:$6,'DEC 2024 General Ledger'!$7:$7,'DEC 2024 General Ledger'!$8:$8,'DEC 2024 General Ledger'!$11:$11,'DEC 2024 General Ledger'!$12:$12,'DEC 2024 General Ledger'!$13:$13,'DEC 2024 General Ledger'!$14:$14,'DEC 2024 General Ledger'!$15:$15,'DEC 2024 General Ledger'!$16:$16,'DEC 2024 General Ledger'!$17:$17,'DEC 2024 General Ledger'!$21:$21,'DEC 2024 General Ledger'!$24:$24,'DEC 2024 General Ledger'!$27:$27,'DEC 2024 General Ledger'!$30:$30,'DEC 2024 General Ledger'!$33:$33</definedName>
    <definedName name="QB_DATA_0" localSheetId="1" hidden="1">'DEC 2024 MTD I&amp;E'!$5:$5,'DEC 2024 MTD I&amp;E'!$6:$6,'DEC 2024 MTD I&amp;E'!$7:$7,'DEC 2024 MTD I&amp;E'!$8:$8,'DEC 2024 MTD I&amp;E'!$9:$9,'DEC 2024 MTD I&amp;E'!$10:$10,'DEC 2024 MTD I&amp;E'!$11:$11,'DEC 2024 MTD I&amp;E'!$13:$13,'DEC 2024 MTD I&amp;E'!$14:$14,'DEC 2024 MTD I&amp;E'!$15:$15,'DEC 2024 MTD I&amp;E'!$16:$16,'DEC 2024 MTD I&amp;E'!$17:$17,'DEC 2024 MTD I&amp;E'!$18:$18,'DEC 2024 MTD I&amp;E'!$19:$19,'DEC 2024 MTD I&amp;E'!$20:$20,'DEC 2024 MTD I&amp;E'!$21:$21</definedName>
    <definedName name="QB_DATA_0" localSheetId="2" hidden="1">'DEC 2024 YTD I&amp;E'!$5:$5,'DEC 2024 YTD I&amp;E'!$6:$6,'DEC 2024 YTD I&amp;E'!$7:$7,'DEC 2024 YTD I&amp;E'!$8:$8,'DEC 2024 YTD I&amp;E'!$9:$9,'DEC 2024 YTD I&amp;E'!$10:$10,'DEC 2024 YTD I&amp;E'!$11:$11,'DEC 2024 YTD I&amp;E'!$13:$13,'DEC 2024 YTD I&amp;E'!$14:$14,'DEC 2024 YTD I&amp;E'!$15:$15,'DEC 2024 YTD I&amp;E'!$16:$16,'DEC 2024 YTD I&amp;E'!$17:$17,'DEC 2024 YTD I&amp;E'!$18:$18,'DEC 2024 YTD I&amp;E'!$19:$19,'DEC 2024 YTD I&amp;E'!$20:$20,'DEC 2024 YTD I&amp;E'!$21:$21</definedName>
    <definedName name="QB_DATA_1" localSheetId="0" hidden="1">'DEC 2024 Balance Sheet'!$30:$30,'DEC 2024 Balance Sheet'!$31:$31,'DEC 2024 Balance Sheet'!$32:$32,'DEC 2024 Balance Sheet'!$33:$33,'DEC 2024 Balance Sheet'!$34:$34,'DEC 2024 Balance Sheet'!$41:$41,'DEC 2024 Balance Sheet'!$44:$44,'DEC 2024 Balance Sheet'!$47:$47,'DEC 2024 Balance Sheet'!$48:$48,'DEC 2024 Balance Sheet'!$50:$50,'DEC 2024 Balance Sheet'!$53:$53,'DEC 2024 Balance Sheet'!$54:$54,'DEC 2024 Balance Sheet'!$55:$55,'DEC 2024 Balance Sheet'!$56:$56,'DEC 2024 Balance Sheet'!$57:$57,'DEC 2024 Balance Sheet'!$60:$60</definedName>
    <definedName name="QB_DATA_1" localSheetId="5" hidden="1">'DEC 2024 BVA'!$22:$22,'DEC 2024 BVA'!$23:$23,'DEC 2024 BVA'!$24:$24,'DEC 2024 BVA'!$25:$25,'DEC 2024 BVA'!$26:$26,'DEC 2024 BVA'!$27:$27,'DEC 2024 BVA'!$28:$28,'DEC 2024 BVA'!$29:$29,'DEC 2024 BVA'!$30:$30,'DEC 2024 BVA'!$31:$31,'DEC 2024 BVA'!$32:$32,'DEC 2024 BVA'!$33:$33,'DEC 2024 BVA'!$37:$37,'DEC 2024 BVA'!$41:$41,'DEC 2024 BVA'!$43:$43,'DEC 2024 BVA'!$44:$44</definedName>
    <definedName name="QB_DATA_1" localSheetId="3" hidden="1">'DEC 2024 General Ledger'!$36:$36,'DEC 2024 General Ledger'!$39:$39,'DEC 2024 General Ledger'!$42:$42,'DEC 2024 General Ledger'!$43:$43,'DEC 2024 General Ledger'!$44:$44,'DEC 2024 General Ledger'!$47:$47,'DEC 2024 General Ledger'!$48:$48,'DEC 2024 General Ledger'!$53:$53,'DEC 2024 General Ledger'!$58:$58,'DEC 2024 General Ledger'!$59:$59,'DEC 2024 General Ledger'!$60:$60,'DEC 2024 General Ledger'!$61:$61,'DEC 2024 General Ledger'!$62:$62,'DEC 2024 General Ledger'!$65:$65,'DEC 2024 General Ledger'!$66:$66,'DEC 2024 General Ledger'!$69:$69</definedName>
    <definedName name="QB_DATA_1" localSheetId="1" hidden="1">'DEC 2024 MTD I&amp;E'!$22:$22,'DEC 2024 MTD I&amp;E'!$23:$23,'DEC 2024 MTD I&amp;E'!$24:$24,'DEC 2024 MTD I&amp;E'!$25:$25,'DEC 2024 MTD I&amp;E'!$26:$26,'DEC 2024 MTD I&amp;E'!$27:$27,'DEC 2024 MTD I&amp;E'!$28:$28,'DEC 2024 MTD I&amp;E'!$29:$29,'DEC 2024 MTD I&amp;E'!$30:$30,'DEC 2024 MTD I&amp;E'!$31:$31,'DEC 2024 MTD I&amp;E'!$32:$32,'DEC 2024 MTD I&amp;E'!$33:$33,'DEC 2024 MTD I&amp;E'!$37:$37,'DEC 2024 MTD I&amp;E'!$41:$41,'DEC 2024 MTD I&amp;E'!$43:$43,'DEC 2024 MTD I&amp;E'!$44:$44</definedName>
    <definedName name="QB_DATA_1" localSheetId="2" hidden="1">'DEC 2024 YTD I&amp;E'!$22:$22,'DEC 2024 YTD I&amp;E'!$23:$23,'DEC 2024 YTD I&amp;E'!$24:$24,'DEC 2024 YTD I&amp;E'!$25:$25,'DEC 2024 YTD I&amp;E'!$26:$26,'DEC 2024 YTD I&amp;E'!$27:$27,'DEC 2024 YTD I&amp;E'!$28:$28,'DEC 2024 YTD I&amp;E'!$29:$29,'DEC 2024 YTD I&amp;E'!$30:$30,'DEC 2024 YTD I&amp;E'!$31:$31,'DEC 2024 YTD I&amp;E'!$32:$32,'DEC 2024 YTD I&amp;E'!$33:$33,'DEC 2024 YTD I&amp;E'!$37:$37,'DEC 2024 YTD I&amp;E'!$41:$41,'DEC 2024 YTD I&amp;E'!$43:$43,'DEC 2024 YTD I&amp;E'!$44:$44</definedName>
    <definedName name="QB_DATA_10" localSheetId="5" hidden="1">'DEC 2024 BVA'!$226:$226,'DEC 2024 BVA'!$227:$227,'DEC 2024 BVA'!$228:$228,'DEC 2024 BVA'!$232:$232,'DEC 2024 BVA'!$233:$233,'DEC 2024 BVA'!$234:$234,'DEC 2024 BVA'!$235:$235,'DEC 2024 BVA'!$236:$236,'DEC 2024 BVA'!$237:$237,'DEC 2024 BVA'!$239:$239,'DEC 2024 BVA'!$240:$240,'DEC 2024 BVA'!$243:$243,'DEC 2024 BVA'!$249:$249,'DEC 2024 BVA'!$250:$250,'DEC 2024 BVA'!$253:$253,'DEC 2024 BVA'!$255:$255</definedName>
    <definedName name="QB_DATA_10" localSheetId="3" hidden="1">'DEC 2024 General Ledger'!$251:$251,'DEC 2024 General Ledger'!$252:$252,'DEC 2024 General Ledger'!$253:$253,'DEC 2024 General Ledger'!$254:$254,'DEC 2024 General Ledger'!$255:$255,'DEC 2024 General Ledger'!$256:$256,'DEC 2024 General Ledger'!$257:$257,'DEC 2024 General Ledger'!$258:$258,'DEC 2024 General Ledger'!$259:$259,'DEC 2024 General Ledger'!$262:$262,'DEC 2024 General Ledger'!$263:$263,'DEC 2024 General Ledger'!$264:$264,'DEC 2024 General Ledger'!$265:$265,'DEC 2024 General Ledger'!$266:$266,'DEC 2024 General Ledger'!$267:$267,'DEC 2024 General Ledger'!$268:$268</definedName>
    <definedName name="QB_DATA_10" localSheetId="1" hidden="1">'DEC 2024 MTD I&amp;E'!$228:$228,'DEC 2024 MTD I&amp;E'!$229:$229,'DEC 2024 MTD I&amp;E'!$232:$232,'DEC 2024 MTD I&amp;E'!$238:$238,'DEC 2024 MTD I&amp;E'!$240:$240,'DEC 2024 MTD I&amp;E'!$241:$241,'DEC 2024 MTD I&amp;E'!$242:$242,'DEC 2024 MTD I&amp;E'!$243:$243,'DEC 2024 MTD I&amp;E'!$244:$244,'DEC 2024 MTD I&amp;E'!$245:$245,'DEC 2024 MTD I&amp;E'!$247:$247,'DEC 2024 MTD I&amp;E'!$249:$249,'DEC 2024 MTD I&amp;E'!$250:$250,'DEC 2024 MTD I&amp;E'!$251:$251,'DEC 2024 MTD I&amp;E'!$252:$252,'DEC 2024 MTD I&amp;E'!$254:$254</definedName>
    <definedName name="QB_DATA_10" localSheetId="2" hidden="1">'DEC 2024 YTD I&amp;E'!$226:$226,'DEC 2024 YTD I&amp;E'!$227:$227,'DEC 2024 YTD I&amp;E'!$228:$228,'DEC 2024 YTD I&amp;E'!$232:$232,'DEC 2024 YTD I&amp;E'!$233:$233,'DEC 2024 YTD I&amp;E'!$234:$234,'DEC 2024 YTD I&amp;E'!$235:$235,'DEC 2024 YTD I&amp;E'!$236:$236,'DEC 2024 YTD I&amp;E'!$237:$237,'DEC 2024 YTD I&amp;E'!$239:$239,'DEC 2024 YTD I&amp;E'!$240:$240,'DEC 2024 YTD I&amp;E'!$243:$243,'DEC 2024 YTD I&amp;E'!$249:$249,'DEC 2024 YTD I&amp;E'!$250:$250,'DEC 2024 YTD I&amp;E'!$253:$253,'DEC 2024 YTD I&amp;E'!$255:$255</definedName>
    <definedName name="QB_DATA_11" localSheetId="5" hidden="1">'DEC 2024 BVA'!$256:$256,'DEC 2024 BVA'!$257:$257,'DEC 2024 BVA'!$258:$258,'DEC 2024 BVA'!$259:$259,'DEC 2024 BVA'!$260:$260,'DEC 2024 BVA'!$262:$262,'DEC 2024 BVA'!$264:$264,'DEC 2024 BVA'!$265:$265,'DEC 2024 BVA'!$266:$266,'DEC 2024 BVA'!$267:$267,'DEC 2024 BVA'!$269:$269,'DEC 2024 BVA'!$270:$270,'DEC 2024 BVA'!$272:$272,'DEC 2024 BVA'!$273:$273,'DEC 2024 BVA'!$274:$274,'DEC 2024 BVA'!$275:$275</definedName>
    <definedName name="QB_DATA_11" localSheetId="3" hidden="1">'DEC 2024 General Ledger'!$269:$269,'DEC 2024 General Ledger'!$270:$270,'DEC 2024 General Ledger'!$271:$271,'DEC 2024 General Ledger'!$272:$272,'DEC 2024 General Ledger'!$273:$273,'DEC 2024 General Ledger'!$274:$274,'DEC 2024 General Ledger'!$275:$275,'DEC 2024 General Ledger'!$276:$276,'DEC 2024 General Ledger'!$277:$277,'DEC 2024 General Ledger'!$283:$283,'DEC 2024 General Ledger'!$284:$284,'DEC 2024 General Ledger'!$291:$291,'DEC 2024 General Ledger'!$292:$292,'DEC 2024 General Ledger'!$295:$295,'DEC 2024 General Ledger'!$301:$301,'DEC 2024 General Ledger'!$302:$302</definedName>
    <definedName name="QB_DATA_11" localSheetId="1" hidden="1">'DEC 2024 MTD I&amp;E'!$256:$256,'DEC 2024 MTD I&amp;E'!$257:$257,'DEC 2024 MTD I&amp;E'!$258:$258,'DEC 2024 MTD I&amp;E'!$259:$259,'DEC 2024 MTD I&amp;E'!$260:$260,'DEC 2024 MTD I&amp;E'!$261:$261,'DEC 2024 MTD I&amp;E'!$262:$262,'DEC 2024 MTD I&amp;E'!$263:$263,'DEC 2024 MTD I&amp;E'!$264:$264,'DEC 2024 MTD I&amp;E'!$265:$265,'DEC 2024 MTD I&amp;E'!$266:$266,'DEC 2024 MTD I&amp;E'!$271:$271,'DEC 2024 MTD I&amp;E'!$273:$273,'DEC 2024 MTD I&amp;E'!$274:$274,'DEC 2024 MTD I&amp;E'!$277:$277,'DEC 2024 MTD I&amp;E'!$278:$278</definedName>
    <definedName name="QB_DATA_11" localSheetId="2" hidden="1">'DEC 2024 YTD I&amp;E'!$256:$256,'DEC 2024 YTD I&amp;E'!$257:$257,'DEC 2024 YTD I&amp;E'!$258:$258,'DEC 2024 YTD I&amp;E'!$259:$259,'DEC 2024 YTD I&amp;E'!$260:$260,'DEC 2024 YTD I&amp;E'!$262:$262,'DEC 2024 YTD I&amp;E'!$264:$264,'DEC 2024 YTD I&amp;E'!$265:$265,'DEC 2024 YTD I&amp;E'!$266:$266,'DEC 2024 YTD I&amp;E'!$267:$267,'DEC 2024 YTD I&amp;E'!$269:$269,'DEC 2024 YTD I&amp;E'!$270:$270,'DEC 2024 YTD I&amp;E'!$272:$272,'DEC 2024 YTD I&amp;E'!$273:$273,'DEC 2024 YTD I&amp;E'!$274:$274,'DEC 2024 YTD I&amp;E'!$275:$275</definedName>
    <definedName name="QB_DATA_12" localSheetId="5" hidden="1">'DEC 2024 BVA'!$276:$276,'DEC 2024 BVA'!$277:$277,'DEC 2024 BVA'!$278:$278,'DEC 2024 BVA'!$279:$279,'DEC 2024 BVA'!$280:$280,'DEC 2024 BVA'!$281:$281,'DEC 2024 BVA'!$282:$282,'DEC 2024 BVA'!$288:$288,'DEC 2024 BVA'!$289:$289,'DEC 2024 BVA'!$290:$290,'DEC 2024 BVA'!$293:$293,'DEC 2024 BVA'!$294:$294,'DEC 2024 BVA'!$295:$295,'DEC 2024 BVA'!$296:$296,'DEC 2024 BVA'!$298:$298,'DEC 2024 BVA'!$299:$299</definedName>
    <definedName name="QB_DATA_12" localSheetId="3" hidden="1">'DEC 2024 General Ledger'!$303:$303,'DEC 2024 General Ledger'!$304:$304,'DEC 2024 General Ledger'!$305:$305,'DEC 2024 General Ledger'!$306:$306,'DEC 2024 General Ledger'!$307:$307,'DEC 2024 General Ledger'!$308:$308,'DEC 2024 General Ledger'!$311:$311,'DEC 2024 General Ledger'!$312:$312,'DEC 2024 General Ledger'!$315:$315,'DEC 2024 General Ledger'!$318:$318,'DEC 2024 General Ledger'!$321:$321,'DEC 2024 General Ledger'!$327:$327,'DEC 2024 General Ledger'!$328:$328,'DEC 2024 General Ledger'!$331:$331,'DEC 2024 General Ledger'!$332:$332,'DEC 2024 General Ledger'!$333:$333</definedName>
    <definedName name="QB_DATA_12" localSheetId="1" hidden="1">'DEC 2024 MTD I&amp;E'!$279:$279,'DEC 2024 MTD I&amp;E'!$280:$280,'DEC 2024 MTD I&amp;E'!$281:$281,'DEC 2024 MTD I&amp;E'!$282:$282</definedName>
    <definedName name="QB_DATA_12" localSheetId="2" hidden="1">'DEC 2024 YTD I&amp;E'!$276:$276,'DEC 2024 YTD I&amp;E'!$277:$277,'DEC 2024 YTD I&amp;E'!$278:$278,'DEC 2024 YTD I&amp;E'!$279:$279,'DEC 2024 YTD I&amp;E'!$280:$280,'DEC 2024 YTD I&amp;E'!$281:$281,'DEC 2024 YTD I&amp;E'!$282:$282,'DEC 2024 YTD I&amp;E'!$288:$288,'DEC 2024 YTD I&amp;E'!$289:$289,'DEC 2024 YTD I&amp;E'!$290:$290,'DEC 2024 YTD I&amp;E'!$293:$293,'DEC 2024 YTD I&amp;E'!$294:$294,'DEC 2024 YTD I&amp;E'!$295:$295,'DEC 2024 YTD I&amp;E'!$296:$296,'DEC 2024 YTD I&amp;E'!$298:$298,'DEC 2024 YTD I&amp;E'!$299:$299</definedName>
    <definedName name="QB_DATA_13" localSheetId="5" hidden="1">'DEC 2024 BVA'!$301:$301,'DEC 2024 BVA'!$304:$304,'DEC 2024 BVA'!$305:$305,'DEC 2024 BVA'!$306:$306,'DEC 2024 BVA'!$307:$307,'DEC 2024 BVA'!$308:$308,'DEC 2024 BVA'!$309:$309</definedName>
    <definedName name="QB_DATA_13" localSheetId="3" hidden="1">'DEC 2024 General Ledger'!$336:$336,'DEC 2024 General Ledger'!$337:$337,'DEC 2024 General Ledger'!$338:$338,'DEC 2024 General Ledger'!$342:$342,'DEC 2024 General Ledger'!$343:$343,'DEC 2024 General Ledger'!$344:$344,'DEC 2024 General Ledger'!$345:$345,'DEC 2024 General Ledger'!$346:$346,'DEC 2024 General Ledger'!$350:$350,'DEC 2024 General Ledger'!$356:$356,'DEC 2024 General Ledger'!$361:$361,'DEC 2024 General Ledger'!$362:$362,'DEC 2024 General Ledger'!$365:$365,'DEC 2024 General Ledger'!$370:$370,'DEC 2024 General Ledger'!$373:$373,'DEC 2024 General Ledger'!$374:$374</definedName>
    <definedName name="QB_DATA_13" localSheetId="2" hidden="1">'DEC 2024 YTD I&amp;E'!$301:$301,'DEC 2024 YTD I&amp;E'!$304:$304,'DEC 2024 YTD I&amp;E'!$305:$305,'DEC 2024 YTD I&amp;E'!$306:$306,'DEC 2024 YTD I&amp;E'!$307:$307,'DEC 2024 YTD I&amp;E'!$308:$308,'DEC 2024 YTD I&amp;E'!$309:$309</definedName>
    <definedName name="QB_DATA_14" localSheetId="3" hidden="1">'DEC 2024 General Ledger'!$375:$375,'DEC 2024 General Ledger'!$379:$379,'DEC 2024 General Ledger'!$384:$384,'DEC 2024 General Ledger'!$387:$387,'DEC 2024 General Ledger'!$388:$388,'DEC 2024 General Ledger'!$389:$389,'DEC 2024 General Ledger'!$392:$392,'DEC 2024 General Ledger'!$395:$395,'DEC 2024 General Ledger'!$396:$396,'DEC 2024 General Ledger'!$402:$402,'DEC 2024 General Ledger'!$407:$407,'DEC 2024 General Ledger'!$411:$411,'DEC 2024 General Ledger'!$414:$414,'DEC 2024 General Ledger'!$415:$415,'DEC 2024 General Ledger'!$416:$416,'DEC 2024 General Ledger'!$417:$417</definedName>
    <definedName name="QB_DATA_15" localSheetId="3" hidden="1">'DEC 2024 General Ledger'!$418:$418,'DEC 2024 General Ledger'!$419:$419,'DEC 2024 General Ledger'!$420:$420,'DEC 2024 General Ledger'!$421:$421,'DEC 2024 General Ledger'!$422:$422,'DEC 2024 General Ledger'!$423:$423,'DEC 2024 General Ledger'!$427:$427,'DEC 2024 General Ledger'!$431:$431,'DEC 2024 General Ledger'!$432:$432,'DEC 2024 General Ledger'!$433:$433,'DEC 2024 General Ledger'!$434:$434,'DEC 2024 General Ledger'!$437:$437,'DEC 2024 General Ledger'!$438:$438,'DEC 2024 General Ledger'!$444:$444,'DEC 2024 General Ledger'!$445:$445,'DEC 2024 General Ledger'!$446:$446</definedName>
    <definedName name="QB_DATA_16" localSheetId="3" hidden="1">'DEC 2024 General Ledger'!$447:$447,'DEC 2024 General Ledger'!$448:$448,'DEC 2024 General Ledger'!$449:$449,'DEC 2024 General Ledger'!$450:$450,'DEC 2024 General Ledger'!$451:$451,'DEC 2024 General Ledger'!$456:$456,'DEC 2024 General Ledger'!$460:$460,'DEC 2024 General Ledger'!$463:$463,'DEC 2024 General Ledger'!$464:$464,'DEC 2024 General Ledger'!$470:$470,'DEC 2024 General Ledger'!$471:$471,'DEC 2024 General Ledger'!$474:$474</definedName>
    <definedName name="QB_DATA_2" localSheetId="0" hidden="1">'DEC 2024 Balance Sheet'!$61:$61,'DEC 2024 Balance Sheet'!$67:$67,'DEC 2024 Balance Sheet'!$69:$69,'DEC 2024 Balance Sheet'!$70:$70,'DEC 2024 Balance Sheet'!$71:$71,'DEC 2024 Balance Sheet'!$72:$72,'DEC 2024 Balance Sheet'!$73:$73,'DEC 2024 Balance Sheet'!$74:$74,'DEC 2024 Balance Sheet'!$76:$76,'DEC 2024 Balance Sheet'!$77:$77,'DEC 2024 Balance Sheet'!$78:$78</definedName>
    <definedName name="QB_DATA_2" localSheetId="5" hidden="1">'DEC 2024 BVA'!$45:$45,'DEC 2024 BVA'!$46:$46,'DEC 2024 BVA'!$47:$47,'DEC 2024 BVA'!$50:$50,'DEC 2024 BVA'!$51:$51,'DEC 2024 BVA'!$52:$52,'DEC 2024 BVA'!$53:$53,'DEC 2024 BVA'!$55:$55,'DEC 2024 BVA'!$56:$56,'DEC 2024 BVA'!$58:$58,'DEC 2024 BVA'!$60:$60,'DEC 2024 BVA'!$61:$61,'DEC 2024 BVA'!$62:$62,'DEC 2024 BVA'!$65:$65,'DEC 2024 BVA'!$66:$66,'DEC 2024 BVA'!$67:$67</definedName>
    <definedName name="QB_DATA_2" localSheetId="3" hidden="1">'DEC 2024 General Ledger'!$70:$70,'DEC 2024 General Ledger'!$71:$71,'DEC 2024 General Ledger'!$76:$76,'DEC 2024 General Ledger'!$81:$81,'DEC 2024 General Ledger'!$84:$84,'DEC 2024 General Ledger'!$87:$87,'DEC 2024 General Ledger'!$93:$93,'DEC 2024 General Ledger'!$96:$96,'DEC 2024 General Ledger'!$97:$97,'DEC 2024 General Ledger'!$98:$98,'DEC 2024 General Ledger'!$99:$99,'DEC 2024 General Ledger'!$103:$103,'DEC 2024 General Ledger'!$104:$104,'DEC 2024 General Ledger'!$105:$105,'DEC 2024 General Ledger'!$106:$106,'DEC 2024 General Ledger'!$107:$107</definedName>
    <definedName name="QB_DATA_2" localSheetId="1" hidden="1">'DEC 2024 MTD I&amp;E'!$45:$45,'DEC 2024 MTD I&amp;E'!$46:$46,'DEC 2024 MTD I&amp;E'!$49:$49,'DEC 2024 MTD I&amp;E'!$50:$50,'DEC 2024 MTD I&amp;E'!$51:$51,'DEC 2024 MTD I&amp;E'!$52:$52,'DEC 2024 MTD I&amp;E'!$54:$54,'DEC 2024 MTD I&amp;E'!$55:$55,'DEC 2024 MTD I&amp;E'!$57:$57,'DEC 2024 MTD I&amp;E'!$59:$59,'DEC 2024 MTD I&amp;E'!$60:$60,'DEC 2024 MTD I&amp;E'!$61:$61,'DEC 2024 MTD I&amp;E'!$64:$64,'DEC 2024 MTD I&amp;E'!$65:$65,'DEC 2024 MTD I&amp;E'!$66:$66,'DEC 2024 MTD I&amp;E'!$67:$67</definedName>
    <definedName name="QB_DATA_2" localSheetId="2" hidden="1">'DEC 2024 YTD I&amp;E'!$45:$45,'DEC 2024 YTD I&amp;E'!$46:$46,'DEC 2024 YTD I&amp;E'!$47:$47,'DEC 2024 YTD I&amp;E'!$50:$50,'DEC 2024 YTD I&amp;E'!$51:$51,'DEC 2024 YTD I&amp;E'!$52:$52,'DEC 2024 YTD I&amp;E'!$53:$53,'DEC 2024 YTD I&amp;E'!$55:$55,'DEC 2024 YTD I&amp;E'!$56:$56,'DEC 2024 YTD I&amp;E'!$58:$58,'DEC 2024 YTD I&amp;E'!$60:$60,'DEC 2024 YTD I&amp;E'!$61:$61,'DEC 2024 YTD I&amp;E'!$62:$62,'DEC 2024 YTD I&amp;E'!$65:$65,'DEC 2024 YTD I&amp;E'!$66:$66,'DEC 2024 YTD I&amp;E'!$67:$67</definedName>
    <definedName name="QB_DATA_3" localSheetId="5" hidden="1">'DEC 2024 BVA'!$68:$68,'DEC 2024 BVA'!$71:$71,'DEC 2024 BVA'!$72:$72,'DEC 2024 BVA'!$73:$73,'DEC 2024 BVA'!$74:$74,'DEC 2024 BVA'!$75:$75,'DEC 2024 BVA'!$76:$76,'DEC 2024 BVA'!$77:$77,'DEC 2024 BVA'!$78:$78,'DEC 2024 BVA'!$82:$82,'DEC 2024 BVA'!$83:$83,'DEC 2024 BVA'!$85:$85,'DEC 2024 BVA'!$86:$86,'DEC 2024 BVA'!$87:$87,'DEC 2024 BVA'!$88:$88,'DEC 2024 BVA'!$89:$89</definedName>
    <definedName name="QB_DATA_3" localSheetId="3" hidden="1">'DEC 2024 General Ledger'!$108:$108,'DEC 2024 General Ledger'!$109:$109,'DEC 2024 General Ledger'!$110:$110,'DEC 2024 General Ledger'!$111:$111,'DEC 2024 General Ledger'!$112:$112,'DEC 2024 General Ledger'!$115:$115,'DEC 2024 General Ledger'!$118:$118,'DEC 2024 General Ledger'!$122:$122,'DEC 2024 General Ledger'!$123:$123,'DEC 2024 General Ledger'!$124:$124,'DEC 2024 General Ledger'!$125:$125,'DEC 2024 General Ledger'!$126:$126,'DEC 2024 General Ledger'!$127:$127,'DEC 2024 General Ledger'!$128:$128,'DEC 2024 General Ledger'!$129:$129,'DEC 2024 General Ledger'!$130:$130</definedName>
    <definedName name="QB_DATA_3" localSheetId="1" hidden="1">'DEC 2024 MTD I&amp;E'!$70:$70,'DEC 2024 MTD I&amp;E'!$71:$71,'DEC 2024 MTD I&amp;E'!$72:$72,'DEC 2024 MTD I&amp;E'!$73:$73,'DEC 2024 MTD I&amp;E'!$74:$74,'DEC 2024 MTD I&amp;E'!$75:$75,'DEC 2024 MTD I&amp;E'!$76:$76,'DEC 2024 MTD I&amp;E'!$77:$77,'DEC 2024 MTD I&amp;E'!$81:$81,'DEC 2024 MTD I&amp;E'!$82:$82,'DEC 2024 MTD I&amp;E'!$84:$84,'DEC 2024 MTD I&amp;E'!$85:$85,'DEC 2024 MTD I&amp;E'!$86:$86,'DEC 2024 MTD I&amp;E'!$87:$87,'DEC 2024 MTD I&amp;E'!$88:$88,'DEC 2024 MTD I&amp;E'!$90:$90</definedName>
    <definedName name="QB_DATA_3" localSheetId="2" hidden="1">'DEC 2024 YTD I&amp;E'!$68:$68,'DEC 2024 YTD I&amp;E'!$71:$71,'DEC 2024 YTD I&amp;E'!$72:$72,'DEC 2024 YTD I&amp;E'!$73:$73,'DEC 2024 YTD I&amp;E'!$74:$74,'DEC 2024 YTD I&amp;E'!$75:$75,'DEC 2024 YTD I&amp;E'!$76:$76,'DEC 2024 YTD I&amp;E'!$77:$77,'DEC 2024 YTD I&amp;E'!$78:$78,'DEC 2024 YTD I&amp;E'!$82:$82,'DEC 2024 YTD I&amp;E'!$83:$83,'DEC 2024 YTD I&amp;E'!$85:$85,'DEC 2024 YTD I&amp;E'!$86:$86,'DEC 2024 YTD I&amp;E'!$87:$87,'DEC 2024 YTD I&amp;E'!$88:$88,'DEC 2024 YTD I&amp;E'!$89:$89</definedName>
    <definedName name="QB_DATA_4" localSheetId="5" hidden="1">'DEC 2024 BVA'!$91:$91,'DEC 2024 BVA'!$92:$92,'DEC 2024 BVA'!$93:$93,'DEC 2024 BVA'!$94:$94,'DEC 2024 BVA'!$95:$95,'DEC 2024 BVA'!$97:$97,'DEC 2024 BVA'!$99:$99,'DEC 2024 BVA'!$100:$100,'DEC 2024 BVA'!$101:$101,'DEC 2024 BVA'!$102:$102,'DEC 2024 BVA'!$103:$103,'DEC 2024 BVA'!$104:$104,'DEC 2024 BVA'!$107:$107,'DEC 2024 BVA'!$108:$108,'DEC 2024 BVA'!$109:$109,'DEC 2024 BVA'!$113:$113</definedName>
    <definedName name="QB_DATA_4" localSheetId="3" hidden="1">'DEC 2024 General Ledger'!$131:$131,'DEC 2024 General Ledger'!$132:$132,'DEC 2024 General Ledger'!$133:$133,'DEC 2024 General Ledger'!$134:$134,'DEC 2024 General Ledger'!$135:$135,'DEC 2024 General Ledger'!$136:$136,'DEC 2024 General Ledger'!$137:$137,'DEC 2024 General Ledger'!$138:$138,'DEC 2024 General Ledger'!$139:$139,'DEC 2024 General Ledger'!$140:$140,'DEC 2024 General Ledger'!$141:$141,'DEC 2024 General Ledger'!$142:$142,'DEC 2024 General Ledger'!$143:$143,'DEC 2024 General Ledger'!$144:$144,'DEC 2024 General Ledger'!$145:$145,'DEC 2024 General Ledger'!$146:$146</definedName>
    <definedName name="QB_DATA_4" localSheetId="1" hidden="1">'DEC 2024 MTD I&amp;E'!$91:$91,'DEC 2024 MTD I&amp;E'!$92:$92,'DEC 2024 MTD I&amp;E'!$93:$93,'DEC 2024 MTD I&amp;E'!$94:$94,'DEC 2024 MTD I&amp;E'!$96:$96,'DEC 2024 MTD I&amp;E'!$98:$98,'DEC 2024 MTD I&amp;E'!$99:$99,'DEC 2024 MTD I&amp;E'!$100:$100,'DEC 2024 MTD I&amp;E'!$101:$101,'DEC 2024 MTD I&amp;E'!$102:$102,'DEC 2024 MTD I&amp;E'!$103:$103,'DEC 2024 MTD I&amp;E'!$106:$106,'DEC 2024 MTD I&amp;E'!$107:$107,'DEC 2024 MTD I&amp;E'!$108:$108,'DEC 2024 MTD I&amp;E'!$112:$112,'DEC 2024 MTD I&amp;E'!$113:$113</definedName>
    <definedName name="QB_DATA_4" localSheetId="2" hidden="1">'DEC 2024 YTD I&amp;E'!$91:$91,'DEC 2024 YTD I&amp;E'!$92:$92,'DEC 2024 YTD I&amp;E'!$93:$93,'DEC 2024 YTD I&amp;E'!$94:$94,'DEC 2024 YTD I&amp;E'!$95:$95,'DEC 2024 YTD I&amp;E'!$97:$97,'DEC 2024 YTD I&amp;E'!$99:$99,'DEC 2024 YTD I&amp;E'!$100:$100,'DEC 2024 YTD I&amp;E'!$101:$101,'DEC 2024 YTD I&amp;E'!$102:$102,'DEC 2024 YTD I&amp;E'!$103:$103,'DEC 2024 YTD I&amp;E'!$104:$104,'DEC 2024 YTD I&amp;E'!$107:$107,'DEC 2024 YTD I&amp;E'!$108:$108,'DEC 2024 YTD I&amp;E'!$109:$109,'DEC 2024 YTD I&amp;E'!$113:$113</definedName>
    <definedName name="QB_DATA_5" localSheetId="5" hidden="1">'DEC 2024 BVA'!$114:$114,'DEC 2024 BVA'!$115:$115,'DEC 2024 BVA'!$116:$116,'DEC 2024 BVA'!$121:$121,'DEC 2024 BVA'!$122:$122,'DEC 2024 BVA'!$125:$125,'DEC 2024 BVA'!$126:$126,'DEC 2024 BVA'!$128:$128,'DEC 2024 BVA'!$130:$130,'DEC 2024 BVA'!$132:$132,'DEC 2024 BVA'!$133:$133,'DEC 2024 BVA'!$134:$134,'DEC 2024 BVA'!$135:$135,'DEC 2024 BVA'!$136:$136,'DEC 2024 BVA'!$137:$137,'DEC 2024 BVA'!$141:$141</definedName>
    <definedName name="QB_DATA_5" localSheetId="3" hidden="1">'DEC 2024 General Ledger'!$147:$147,'DEC 2024 General Ledger'!$148:$148,'DEC 2024 General Ledger'!$149:$149,'DEC 2024 General Ledger'!$150:$150,'DEC 2024 General Ledger'!$151:$151,'DEC 2024 General Ledger'!$154:$154,'DEC 2024 General Ledger'!$155:$155,'DEC 2024 General Ledger'!$156:$156,'DEC 2024 General Ledger'!$157:$157,'DEC 2024 General Ledger'!$158:$158,'DEC 2024 General Ledger'!$159:$159,'DEC 2024 General Ledger'!$162:$162,'DEC 2024 General Ledger'!$163:$163,'DEC 2024 General Ledger'!$164:$164,'DEC 2024 General Ledger'!$165:$165,'DEC 2024 General Ledger'!$166:$166</definedName>
    <definedName name="QB_DATA_5" localSheetId="1" hidden="1">'DEC 2024 MTD I&amp;E'!$114:$114,'DEC 2024 MTD I&amp;E'!$119:$119,'DEC 2024 MTD I&amp;E'!$120:$120,'DEC 2024 MTD I&amp;E'!$122:$122,'DEC 2024 MTD I&amp;E'!$123:$123,'DEC 2024 MTD I&amp;E'!$125:$125,'DEC 2024 MTD I&amp;E'!$127:$127,'DEC 2024 MTD I&amp;E'!$128:$128,'DEC 2024 MTD I&amp;E'!$129:$129,'DEC 2024 MTD I&amp;E'!$130:$130,'DEC 2024 MTD I&amp;E'!$131:$131,'DEC 2024 MTD I&amp;E'!$135:$135,'DEC 2024 MTD I&amp;E'!$136:$136,'DEC 2024 MTD I&amp;E'!$137:$137,'DEC 2024 MTD I&amp;E'!$139:$139,'DEC 2024 MTD I&amp;E'!$140:$140</definedName>
    <definedName name="QB_DATA_5" localSheetId="2" hidden="1">'DEC 2024 YTD I&amp;E'!$114:$114,'DEC 2024 YTD I&amp;E'!$115:$115,'DEC 2024 YTD I&amp;E'!$116:$116,'DEC 2024 YTD I&amp;E'!$121:$121,'DEC 2024 YTD I&amp;E'!$122:$122,'DEC 2024 YTD I&amp;E'!$125:$125,'DEC 2024 YTD I&amp;E'!$126:$126,'DEC 2024 YTD I&amp;E'!$128:$128,'DEC 2024 YTD I&amp;E'!$130:$130,'DEC 2024 YTD I&amp;E'!$132:$132,'DEC 2024 YTD I&amp;E'!$133:$133,'DEC 2024 YTD I&amp;E'!$134:$134,'DEC 2024 YTD I&amp;E'!$135:$135,'DEC 2024 YTD I&amp;E'!$136:$136,'DEC 2024 YTD I&amp;E'!$137:$137,'DEC 2024 YTD I&amp;E'!$141:$141</definedName>
    <definedName name="QB_DATA_6" localSheetId="5" hidden="1">'DEC 2024 BVA'!$142:$142,'DEC 2024 BVA'!$143:$143,'DEC 2024 BVA'!$145:$145,'DEC 2024 BVA'!$146:$146,'DEC 2024 BVA'!$148:$148,'DEC 2024 BVA'!$152:$152,'DEC 2024 BVA'!$153:$153,'DEC 2024 BVA'!$156:$156,'DEC 2024 BVA'!$157:$157,'DEC 2024 BVA'!$158:$158,'DEC 2024 BVA'!$159:$159,'DEC 2024 BVA'!$160:$160,'DEC 2024 BVA'!$163:$163,'DEC 2024 BVA'!$164:$164,'DEC 2024 BVA'!$165:$165,'DEC 2024 BVA'!$167:$167</definedName>
    <definedName name="QB_DATA_6" localSheetId="3" hidden="1">'DEC 2024 General Ledger'!$167:$167,'DEC 2024 General Ledger'!$168:$168,'DEC 2024 General Ledger'!$169:$169,'DEC 2024 General Ledger'!$170:$170,'DEC 2024 General Ledger'!$171:$171,'DEC 2024 General Ledger'!$175:$175,'DEC 2024 General Ledger'!$176:$176,'DEC 2024 General Ledger'!$177:$177,'DEC 2024 General Ledger'!$178:$178,'DEC 2024 General Ledger'!$179:$179,'DEC 2024 General Ledger'!$180:$180,'DEC 2024 General Ledger'!$181:$181,'DEC 2024 General Ledger'!$182:$182,'DEC 2024 General Ledger'!$186:$186,'DEC 2024 General Ledger'!$187:$187,'DEC 2024 General Ledger'!$188:$188</definedName>
    <definedName name="QB_DATA_6" localSheetId="1" hidden="1">'DEC 2024 MTD I&amp;E'!$142:$142,'DEC 2024 MTD I&amp;E'!$146:$146,'DEC 2024 MTD I&amp;E'!$147:$147,'DEC 2024 MTD I&amp;E'!$150:$150,'DEC 2024 MTD I&amp;E'!$151:$151,'DEC 2024 MTD I&amp;E'!$152:$152,'DEC 2024 MTD I&amp;E'!$153:$153,'DEC 2024 MTD I&amp;E'!$154:$154,'DEC 2024 MTD I&amp;E'!$157:$157,'DEC 2024 MTD I&amp;E'!$158:$158,'DEC 2024 MTD I&amp;E'!$159:$159,'DEC 2024 MTD I&amp;E'!$161:$161,'DEC 2024 MTD I&amp;E'!$162:$162,'DEC 2024 MTD I&amp;E'!$163:$163,'DEC 2024 MTD I&amp;E'!$164:$164,'DEC 2024 MTD I&amp;E'!$165:$165</definedName>
    <definedName name="QB_DATA_6" localSheetId="2" hidden="1">'DEC 2024 YTD I&amp;E'!$142:$142,'DEC 2024 YTD I&amp;E'!$143:$143,'DEC 2024 YTD I&amp;E'!$145:$145,'DEC 2024 YTD I&amp;E'!$146:$146,'DEC 2024 YTD I&amp;E'!$148:$148,'DEC 2024 YTD I&amp;E'!$152:$152,'DEC 2024 YTD I&amp;E'!$153:$153,'DEC 2024 YTD I&amp;E'!$156:$156,'DEC 2024 YTD I&amp;E'!$157:$157,'DEC 2024 YTD I&amp;E'!$158:$158,'DEC 2024 YTD I&amp;E'!$159:$159,'DEC 2024 YTD I&amp;E'!$160:$160,'DEC 2024 YTD I&amp;E'!$163:$163,'DEC 2024 YTD I&amp;E'!$164:$164,'DEC 2024 YTD I&amp;E'!$165:$165,'DEC 2024 YTD I&amp;E'!$167:$167</definedName>
    <definedName name="QB_DATA_7" localSheetId="5" hidden="1">'DEC 2024 BVA'!$168:$168,'DEC 2024 BVA'!$169:$169,'DEC 2024 BVA'!$170:$170,'DEC 2024 BVA'!$171:$171,'DEC 2024 BVA'!$172:$172,'DEC 2024 BVA'!$173:$173,'DEC 2024 BVA'!$174:$174,'DEC 2024 BVA'!$175:$175,'DEC 2024 BVA'!$176:$176,'DEC 2024 BVA'!$177:$177,'DEC 2024 BVA'!$180:$180,'DEC 2024 BVA'!$181:$181,'DEC 2024 BVA'!$182:$182,'DEC 2024 BVA'!$183:$183,'DEC 2024 BVA'!$184:$184,'DEC 2024 BVA'!$185:$185</definedName>
    <definedName name="QB_DATA_7" localSheetId="3" hidden="1">'DEC 2024 General Ledger'!$189:$189,'DEC 2024 General Ledger'!$190:$190,'DEC 2024 General Ledger'!$191:$191,'DEC 2024 General Ledger'!$192:$192,'DEC 2024 General Ledger'!$193:$193,'DEC 2024 General Ledger'!$194:$194,'DEC 2024 General Ledger'!$195:$195,'DEC 2024 General Ledger'!$196:$196,'DEC 2024 General Ledger'!$197:$197,'DEC 2024 General Ledger'!$200:$200,'DEC 2024 General Ledger'!$201:$201,'DEC 2024 General Ledger'!$202:$202,'DEC 2024 General Ledger'!$203:$203,'DEC 2024 General Ledger'!$204:$204,'DEC 2024 General Ledger'!$205:$205,'DEC 2024 General Ledger'!$206:$206</definedName>
    <definedName name="QB_DATA_7" localSheetId="1" hidden="1">'DEC 2024 MTD I&amp;E'!$166:$166,'DEC 2024 MTD I&amp;E'!$167:$167,'DEC 2024 MTD I&amp;E'!$168:$168,'DEC 2024 MTD I&amp;E'!$169:$169,'DEC 2024 MTD I&amp;E'!$170:$170,'DEC 2024 MTD I&amp;E'!$173:$173,'DEC 2024 MTD I&amp;E'!$174:$174,'DEC 2024 MTD I&amp;E'!$175:$175,'DEC 2024 MTD I&amp;E'!$176:$176,'DEC 2024 MTD I&amp;E'!$177:$177,'DEC 2024 MTD I&amp;E'!$178:$178,'DEC 2024 MTD I&amp;E'!$179:$179,'DEC 2024 MTD I&amp;E'!$180:$180,'DEC 2024 MTD I&amp;E'!$181:$181,'DEC 2024 MTD I&amp;E'!$182:$182,'DEC 2024 MTD I&amp;E'!$183:$183</definedName>
    <definedName name="QB_DATA_7" localSheetId="2" hidden="1">'DEC 2024 YTD I&amp;E'!$168:$168,'DEC 2024 YTD I&amp;E'!$169:$169,'DEC 2024 YTD I&amp;E'!$170:$170,'DEC 2024 YTD I&amp;E'!$171:$171,'DEC 2024 YTD I&amp;E'!$172:$172,'DEC 2024 YTD I&amp;E'!$173:$173,'DEC 2024 YTD I&amp;E'!$174:$174,'DEC 2024 YTD I&amp;E'!$175:$175,'DEC 2024 YTD I&amp;E'!$176:$176,'DEC 2024 YTD I&amp;E'!$177:$177,'DEC 2024 YTD I&amp;E'!$180:$180,'DEC 2024 YTD I&amp;E'!$181:$181,'DEC 2024 YTD I&amp;E'!$182:$182,'DEC 2024 YTD I&amp;E'!$183:$183,'DEC 2024 YTD I&amp;E'!$184:$184,'DEC 2024 YTD I&amp;E'!$185:$185</definedName>
    <definedName name="QB_DATA_8" localSheetId="5" hidden="1">'DEC 2024 BVA'!$186:$186,'DEC 2024 BVA'!$187:$187,'DEC 2024 BVA'!$188:$188,'DEC 2024 BVA'!$189:$189,'DEC 2024 BVA'!$190:$190,'DEC 2024 BVA'!$191:$191,'DEC 2024 BVA'!$192:$192,'DEC 2024 BVA'!$193:$193,'DEC 2024 BVA'!$194:$194,'DEC 2024 BVA'!$195:$195,'DEC 2024 BVA'!$196:$196,'DEC 2024 BVA'!$197:$197,'DEC 2024 BVA'!$198:$198,'DEC 2024 BVA'!$199:$199,'DEC 2024 BVA'!$200:$200,'DEC 2024 BVA'!$201:$201</definedName>
    <definedName name="QB_DATA_8" localSheetId="3" hidden="1">'DEC 2024 General Ledger'!$207:$207,'DEC 2024 General Ledger'!$208:$208,'DEC 2024 General Ledger'!$209:$209,'DEC 2024 General Ledger'!$210:$210,'DEC 2024 General Ledger'!$213:$213,'DEC 2024 General Ledger'!$214:$214,'DEC 2024 General Ledger'!$215:$215,'DEC 2024 General Ledger'!$216:$216,'DEC 2024 General Ledger'!$217:$217,'DEC 2024 General Ledger'!$218:$218,'DEC 2024 General Ledger'!$219:$219,'DEC 2024 General Ledger'!$220:$220,'DEC 2024 General Ledger'!$221:$221,'DEC 2024 General Ledger'!$224:$224,'DEC 2024 General Ledger'!$225:$225,'DEC 2024 General Ledger'!$226:$226</definedName>
    <definedName name="QB_DATA_8" localSheetId="1" hidden="1">'DEC 2024 MTD I&amp;E'!$184:$184,'DEC 2024 MTD I&amp;E'!$185:$185,'DEC 2024 MTD I&amp;E'!$186:$186,'DEC 2024 MTD I&amp;E'!$187:$187,'DEC 2024 MTD I&amp;E'!$188:$188,'DEC 2024 MTD I&amp;E'!$189:$189,'DEC 2024 MTD I&amp;E'!$190:$190,'DEC 2024 MTD I&amp;E'!$191:$191,'DEC 2024 MTD I&amp;E'!$192:$192,'DEC 2024 MTD I&amp;E'!$193:$193,'DEC 2024 MTD I&amp;E'!$194:$194,'DEC 2024 MTD I&amp;E'!$195:$195,'DEC 2024 MTD I&amp;E'!$196:$196,'DEC 2024 MTD I&amp;E'!$197:$197,'DEC 2024 MTD I&amp;E'!$198:$198,'DEC 2024 MTD I&amp;E'!$202:$202</definedName>
    <definedName name="QB_DATA_8" localSheetId="2" hidden="1">'DEC 2024 YTD I&amp;E'!$186:$186,'DEC 2024 YTD I&amp;E'!$187:$187,'DEC 2024 YTD I&amp;E'!$188:$188,'DEC 2024 YTD I&amp;E'!$189:$189,'DEC 2024 YTD I&amp;E'!$190:$190,'DEC 2024 YTD I&amp;E'!$191:$191,'DEC 2024 YTD I&amp;E'!$192:$192,'DEC 2024 YTD I&amp;E'!$193:$193,'DEC 2024 YTD I&amp;E'!$194:$194,'DEC 2024 YTD I&amp;E'!$195:$195,'DEC 2024 YTD I&amp;E'!$196:$196,'DEC 2024 YTD I&amp;E'!$197:$197,'DEC 2024 YTD I&amp;E'!$198:$198,'DEC 2024 YTD I&amp;E'!$199:$199,'DEC 2024 YTD I&amp;E'!$200:$200,'DEC 2024 YTD I&amp;E'!$201:$201</definedName>
    <definedName name="QB_DATA_9" localSheetId="5" hidden="1">'DEC 2024 BVA'!$202:$202,'DEC 2024 BVA'!$203:$203,'DEC 2024 BVA'!$204:$204,'DEC 2024 BVA'!$205:$205,'DEC 2024 BVA'!$206:$206,'DEC 2024 BVA'!$207:$207,'DEC 2024 BVA'!$211:$211,'DEC 2024 BVA'!$212:$212,'DEC 2024 BVA'!$213:$213,'DEC 2024 BVA'!$216:$216,'DEC 2024 BVA'!$218:$218,'DEC 2024 BVA'!$219:$219,'DEC 2024 BVA'!$220:$220,'DEC 2024 BVA'!$221:$221,'DEC 2024 BVA'!$222:$222,'DEC 2024 BVA'!$224:$224</definedName>
    <definedName name="QB_DATA_9" localSheetId="3" hidden="1">'DEC 2024 General Ledger'!$227:$227,'DEC 2024 General Ledger'!$228:$228,'DEC 2024 General Ledger'!$229:$229,'DEC 2024 General Ledger'!$230:$230,'DEC 2024 General Ledger'!$233:$233,'DEC 2024 General Ledger'!$238:$238,'DEC 2024 General Ledger'!$239:$239,'DEC 2024 General Ledger'!$240:$240,'DEC 2024 General Ledger'!$241:$241,'DEC 2024 General Ledger'!$244:$244,'DEC 2024 General Ledger'!$245:$245,'DEC 2024 General Ledger'!$246:$246,'DEC 2024 General Ledger'!$247:$247,'DEC 2024 General Ledger'!$248:$248,'DEC 2024 General Ledger'!$249:$249,'DEC 2024 General Ledger'!$250:$250</definedName>
    <definedName name="QB_DATA_9" localSheetId="1" hidden="1">'DEC 2024 MTD I&amp;E'!$203:$203,'DEC 2024 MTD I&amp;E'!$206:$206,'DEC 2024 MTD I&amp;E'!$208:$208,'DEC 2024 MTD I&amp;E'!$209:$209,'DEC 2024 MTD I&amp;E'!$210:$210,'DEC 2024 MTD I&amp;E'!$211:$211,'DEC 2024 MTD I&amp;E'!$212:$212,'DEC 2024 MTD I&amp;E'!$214:$214,'DEC 2024 MTD I&amp;E'!$216:$216,'DEC 2024 MTD I&amp;E'!$217:$217,'DEC 2024 MTD I&amp;E'!$221:$221,'DEC 2024 MTD I&amp;E'!$222:$222,'DEC 2024 MTD I&amp;E'!$223:$223,'DEC 2024 MTD I&amp;E'!$224:$224,'DEC 2024 MTD I&amp;E'!$225:$225,'DEC 2024 MTD I&amp;E'!$226:$226</definedName>
    <definedName name="QB_DATA_9" localSheetId="2" hidden="1">'DEC 2024 YTD I&amp;E'!$202:$202,'DEC 2024 YTD I&amp;E'!$203:$203,'DEC 2024 YTD I&amp;E'!$204:$204,'DEC 2024 YTD I&amp;E'!$205:$205,'DEC 2024 YTD I&amp;E'!$206:$206,'DEC 2024 YTD I&amp;E'!$207:$207,'DEC 2024 YTD I&amp;E'!$211:$211,'DEC 2024 YTD I&amp;E'!$212:$212,'DEC 2024 YTD I&amp;E'!$213:$213,'DEC 2024 YTD I&amp;E'!$216:$216,'DEC 2024 YTD I&amp;E'!$218:$218,'DEC 2024 YTD I&amp;E'!$219:$219,'DEC 2024 YTD I&amp;E'!$220:$220,'DEC 2024 YTD I&amp;E'!$221:$221,'DEC 2024 YTD I&amp;E'!$222:$222,'DEC 2024 YTD I&amp;E'!$224:$224</definedName>
    <definedName name="QB_FORMULA_0" localSheetId="0" hidden="1">'DEC 2024 Balance Sheet'!$G$13,'DEC 2024 Balance Sheet'!$G$14,'DEC 2024 Balance Sheet'!$G$20,'DEC 2024 Balance Sheet'!$G$23,'DEC 2024 Balance Sheet'!$G$24,'DEC 2024 Balance Sheet'!$G$35,'DEC 2024 Balance Sheet'!$G$36,'DEC 2024 Balance Sheet'!$G$42,'DEC 2024 Balance Sheet'!$G$45,'DEC 2024 Balance Sheet'!$G$51,'DEC 2024 Balance Sheet'!$G$58,'DEC 2024 Balance Sheet'!$G$62,'DEC 2024 Balance Sheet'!$G$63,'DEC 2024 Balance Sheet'!$G$64,'DEC 2024 Balance Sheet'!$G$65,'DEC 2024 Balance Sheet'!$G$75</definedName>
    <definedName name="QB_FORMULA_0" localSheetId="5" hidden="1">'DEC 2024 BVA'!$L$5,'DEC 2024 BVA'!$M$5,'DEC 2024 BVA'!$L$6,'DEC 2024 BVA'!$M$6,'DEC 2024 BVA'!$L$7,'DEC 2024 BVA'!$M$7,'DEC 2024 BVA'!$L$8,'DEC 2024 BVA'!$M$8,'DEC 2024 BVA'!$L$9,'DEC 2024 BVA'!$M$9,'DEC 2024 BVA'!$L$10,'DEC 2024 BVA'!$M$10,'DEC 2024 BVA'!$L$11,'DEC 2024 BVA'!$M$11,'DEC 2024 BVA'!$L$13,'DEC 2024 BVA'!$M$13</definedName>
    <definedName name="QB_FORMULA_0" localSheetId="3" hidden="1">'DEC 2024 General Ledger'!$Q$3,'DEC 2024 General Ledger'!$P$4,'DEC 2024 General Ledger'!$Q$4,'DEC 2024 General Ledger'!$Q$6,'DEC 2024 General Ledger'!$Q$7,'DEC 2024 General Ledger'!$Q$8,'DEC 2024 General Ledger'!$P$9,'DEC 2024 General Ledger'!$Q$9,'DEC 2024 General Ledger'!$Q$11,'DEC 2024 General Ledger'!$Q$12,'DEC 2024 General Ledger'!$Q$13,'DEC 2024 General Ledger'!$Q$14,'DEC 2024 General Ledger'!$Q$15,'DEC 2024 General Ledger'!$Q$16,'DEC 2024 General Ledger'!$Q$17,'DEC 2024 General Ledger'!$P$18</definedName>
    <definedName name="QB_FORMULA_0" localSheetId="1" hidden="1">'DEC 2024 MTD I&amp;E'!$L$5,'DEC 2024 MTD I&amp;E'!$M$5,'DEC 2024 MTD I&amp;E'!$L$6,'DEC 2024 MTD I&amp;E'!$M$6,'DEC 2024 MTD I&amp;E'!$L$7,'DEC 2024 MTD I&amp;E'!$M$7,'DEC 2024 MTD I&amp;E'!$L$8,'DEC 2024 MTD I&amp;E'!$M$8,'DEC 2024 MTD I&amp;E'!$L$9,'DEC 2024 MTD I&amp;E'!$M$9,'DEC 2024 MTD I&amp;E'!$L$10,'DEC 2024 MTD I&amp;E'!$M$10,'DEC 2024 MTD I&amp;E'!$L$11,'DEC 2024 MTD I&amp;E'!$M$11,'DEC 2024 MTD I&amp;E'!$L$13,'DEC 2024 MTD I&amp;E'!$M$13</definedName>
    <definedName name="QB_FORMULA_0" localSheetId="2" hidden="1">'DEC 2024 YTD I&amp;E'!$L$5,'DEC 2024 YTD I&amp;E'!$M$5,'DEC 2024 YTD I&amp;E'!$L$6,'DEC 2024 YTD I&amp;E'!$M$6,'DEC 2024 YTD I&amp;E'!$L$7,'DEC 2024 YTD I&amp;E'!$M$7,'DEC 2024 YTD I&amp;E'!$L$8,'DEC 2024 YTD I&amp;E'!$M$8,'DEC 2024 YTD I&amp;E'!$L$9,'DEC 2024 YTD I&amp;E'!$M$9,'DEC 2024 YTD I&amp;E'!$L$10,'DEC 2024 YTD I&amp;E'!$M$10,'DEC 2024 YTD I&amp;E'!$L$11,'DEC 2024 YTD I&amp;E'!$M$11,'DEC 2024 YTD I&amp;E'!$L$13,'DEC 2024 YTD I&amp;E'!$M$13</definedName>
    <definedName name="QB_FORMULA_1" localSheetId="0" hidden="1">'DEC 2024 Balance Sheet'!$G$79,'DEC 2024 Balance Sheet'!$G$80</definedName>
    <definedName name="QB_FORMULA_1" localSheetId="5" hidden="1">'DEC 2024 BVA'!$L$14,'DEC 2024 BVA'!$M$14,'DEC 2024 BVA'!$L$15,'DEC 2024 BVA'!$M$15,'DEC 2024 BVA'!$L$16,'DEC 2024 BVA'!$M$16,'DEC 2024 BVA'!$L$17,'DEC 2024 BVA'!$M$17,'DEC 2024 BVA'!$L$18,'DEC 2024 BVA'!$M$18,'DEC 2024 BVA'!$L$19,'DEC 2024 BVA'!$M$19,'DEC 2024 BVA'!$L$20,'DEC 2024 BVA'!$M$20,'DEC 2024 BVA'!$L$21,'DEC 2024 BVA'!$M$21</definedName>
    <definedName name="QB_FORMULA_1" localSheetId="3" hidden="1">'DEC 2024 General Ledger'!$Q$18,'DEC 2024 General Ledger'!$Q$21,'DEC 2024 General Ledger'!$P$22,'DEC 2024 General Ledger'!$Q$22,'DEC 2024 General Ledger'!$Q$24,'DEC 2024 General Ledger'!$P$25,'DEC 2024 General Ledger'!$Q$25,'DEC 2024 General Ledger'!$Q$27,'DEC 2024 General Ledger'!$P$28,'DEC 2024 General Ledger'!$Q$28,'DEC 2024 General Ledger'!$Q$30,'DEC 2024 General Ledger'!$P$31,'DEC 2024 General Ledger'!$Q$31,'DEC 2024 General Ledger'!$Q$33,'DEC 2024 General Ledger'!$P$34,'DEC 2024 General Ledger'!$Q$34</definedName>
    <definedName name="QB_FORMULA_1" localSheetId="1" hidden="1">'DEC 2024 MTD I&amp;E'!$L$14,'DEC 2024 MTD I&amp;E'!$M$14,'DEC 2024 MTD I&amp;E'!$L$15,'DEC 2024 MTD I&amp;E'!$M$15,'DEC 2024 MTD I&amp;E'!$L$16,'DEC 2024 MTD I&amp;E'!$M$16,'DEC 2024 MTD I&amp;E'!$L$17,'DEC 2024 MTD I&amp;E'!$M$17,'DEC 2024 MTD I&amp;E'!$L$18,'DEC 2024 MTD I&amp;E'!$M$18,'DEC 2024 MTD I&amp;E'!$L$19,'DEC 2024 MTD I&amp;E'!$M$19,'DEC 2024 MTD I&amp;E'!$L$20,'DEC 2024 MTD I&amp;E'!$M$20,'DEC 2024 MTD I&amp;E'!$L$21,'DEC 2024 MTD I&amp;E'!$M$21</definedName>
    <definedName name="QB_FORMULA_1" localSheetId="2" hidden="1">'DEC 2024 YTD I&amp;E'!$L$14,'DEC 2024 YTD I&amp;E'!$M$14,'DEC 2024 YTD I&amp;E'!$L$15,'DEC 2024 YTD I&amp;E'!$M$15,'DEC 2024 YTD I&amp;E'!$L$16,'DEC 2024 YTD I&amp;E'!$M$16,'DEC 2024 YTD I&amp;E'!$L$17,'DEC 2024 YTD I&amp;E'!$M$17,'DEC 2024 YTD I&amp;E'!$L$18,'DEC 2024 YTD I&amp;E'!$M$18,'DEC 2024 YTD I&amp;E'!$L$19,'DEC 2024 YTD I&amp;E'!$M$19,'DEC 2024 YTD I&amp;E'!$L$20,'DEC 2024 YTD I&amp;E'!$M$20,'DEC 2024 YTD I&amp;E'!$L$21,'DEC 2024 YTD I&amp;E'!$M$21</definedName>
    <definedName name="QB_FORMULA_10" localSheetId="5" hidden="1">'DEC 2024 BVA'!$J$90,'DEC 2024 BVA'!$K$90,'DEC 2024 BVA'!$L$90,'DEC 2024 BVA'!$M$90,'DEC 2024 BVA'!$L$91,'DEC 2024 BVA'!$M$91,'DEC 2024 BVA'!$L$92,'DEC 2024 BVA'!$M$92,'DEC 2024 BVA'!$L$93,'DEC 2024 BVA'!$M$93,'DEC 2024 BVA'!$L$94,'DEC 2024 BVA'!$M$94,'DEC 2024 BVA'!$L$95,'DEC 2024 BVA'!$M$95,'DEC 2024 BVA'!$J$96,'DEC 2024 BVA'!$K$96</definedName>
    <definedName name="QB_FORMULA_10" localSheetId="3" hidden="1">'DEC 2024 General Ledger'!$Q$168,'DEC 2024 General Ledger'!$Q$169,'DEC 2024 General Ledger'!$Q$170,'DEC 2024 General Ledger'!$Q$171,'DEC 2024 General Ledger'!$P$172,'DEC 2024 General Ledger'!$Q$172,'DEC 2024 General Ledger'!$P$173,'DEC 2024 General Ledger'!$Q$173,'DEC 2024 General Ledger'!$Q$175,'DEC 2024 General Ledger'!$Q$176,'DEC 2024 General Ledger'!$Q$177,'DEC 2024 General Ledger'!$Q$178,'DEC 2024 General Ledger'!$Q$179,'DEC 2024 General Ledger'!$Q$180,'DEC 2024 General Ledger'!$Q$181,'DEC 2024 General Ledger'!$Q$182</definedName>
    <definedName name="QB_FORMULA_10" localSheetId="1" hidden="1">'DEC 2024 MTD I&amp;E'!$J$89,'DEC 2024 MTD I&amp;E'!$K$89,'DEC 2024 MTD I&amp;E'!$L$89,'DEC 2024 MTD I&amp;E'!$M$89,'DEC 2024 MTD I&amp;E'!$L$90,'DEC 2024 MTD I&amp;E'!$M$90,'DEC 2024 MTD I&amp;E'!$L$91,'DEC 2024 MTD I&amp;E'!$M$91,'DEC 2024 MTD I&amp;E'!$L$92,'DEC 2024 MTD I&amp;E'!$M$92,'DEC 2024 MTD I&amp;E'!$L$93,'DEC 2024 MTD I&amp;E'!$M$93,'DEC 2024 MTD I&amp;E'!$L$94,'DEC 2024 MTD I&amp;E'!$M$94,'DEC 2024 MTD I&amp;E'!$J$95,'DEC 2024 MTD I&amp;E'!$K$95</definedName>
    <definedName name="QB_FORMULA_10" localSheetId="2" hidden="1">'DEC 2024 YTD I&amp;E'!$J$90,'DEC 2024 YTD I&amp;E'!$K$90,'DEC 2024 YTD I&amp;E'!$L$90,'DEC 2024 YTD I&amp;E'!$M$90,'DEC 2024 YTD I&amp;E'!$L$91,'DEC 2024 YTD I&amp;E'!$M$91,'DEC 2024 YTD I&amp;E'!$L$92,'DEC 2024 YTD I&amp;E'!$M$92,'DEC 2024 YTD I&amp;E'!$L$93,'DEC 2024 YTD I&amp;E'!$M$93,'DEC 2024 YTD I&amp;E'!$L$94,'DEC 2024 YTD I&amp;E'!$M$94,'DEC 2024 YTD I&amp;E'!$L$95,'DEC 2024 YTD I&amp;E'!$M$95,'DEC 2024 YTD I&amp;E'!$J$96,'DEC 2024 YTD I&amp;E'!$K$96</definedName>
    <definedName name="QB_FORMULA_11" localSheetId="5" hidden="1">'DEC 2024 BVA'!$L$96,'DEC 2024 BVA'!$M$96,'DEC 2024 BVA'!$L$100,'DEC 2024 BVA'!$M$100,'DEC 2024 BVA'!$L$101,'DEC 2024 BVA'!$M$101,'DEC 2024 BVA'!$L$102,'DEC 2024 BVA'!$M$102,'DEC 2024 BVA'!$L$103,'DEC 2024 BVA'!$M$103,'DEC 2024 BVA'!$L$104,'DEC 2024 BVA'!$M$104,'DEC 2024 BVA'!$J$105,'DEC 2024 BVA'!$K$105,'DEC 2024 BVA'!$L$105,'DEC 2024 BVA'!$M$105</definedName>
    <definedName name="QB_FORMULA_11" localSheetId="3" hidden="1">'DEC 2024 General Ledger'!$P$183,'DEC 2024 General Ledger'!$Q$183,'DEC 2024 General Ledger'!$Q$186,'DEC 2024 General Ledger'!$Q$187,'DEC 2024 General Ledger'!$Q$188,'DEC 2024 General Ledger'!$Q$189,'DEC 2024 General Ledger'!$Q$190,'DEC 2024 General Ledger'!$Q$191,'DEC 2024 General Ledger'!$Q$192,'DEC 2024 General Ledger'!$Q$193,'DEC 2024 General Ledger'!$Q$194,'DEC 2024 General Ledger'!$Q$195,'DEC 2024 General Ledger'!$Q$196,'DEC 2024 General Ledger'!$Q$197,'DEC 2024 General Ledger'!$P$198,'DEC 2024 General Ledger'!$Q$198</definedName>
    <definedName name="QB_FORMULA_11" localSheetId="1" hidden="1">'DEC 2024 MTD I&amp;E'!$L$95,'DEC 2024 MTD I&amp;E'!$M$95,'DEC 2024 MTD I&amp;E'!$L$99,'DEC 2024 MTD I&amp;E'!$M$99,'DEC 2024 MTD I&amp;E'!$L$100,'DEC 2024 MTD I&amp;E'!$M$100,'DEC 2024 MTD I&amp;E'!$L$101,'DEC 2024 MTD I&amp;E'!$M$101,'DEC 2024 MTD I&amp;E'!$L$102,'DEC 2024 MTD I&amp;E'!$M$102,'DEC 2024 MTD I&amp;E'!$L$103,'DEC 2024 MTD I&amp;E'!$M$103,'DEC 2024 MTD I&amp;E'!$J$104,'DEC 2024 MTD I&amp;E'!$K$104,'DEC 2024 MTD I&amp;E'!$L$104,'DEC 2024 MTD I&amp;E'!$M$104</definedName>
    <definedName name="QB_FORMULA_11" localSheetId="2" hidden="1">'DEC 2024 YTD I&amp;E'!$L$96,'DEC 2024 YTD I&amp;E'!$M$96,'DEC 2024 YTD I&amp;E'!$L$100,'DEC 2024 YTD I&amp;E'!$M$100,'DEC 2024 YTD I&amp;E'!$L$101,'DEC 2024 YTD I&amp;E'!$M$101,'DEC 2024 YTD I&amp;E'!$L$102,'DEC 2024 YTD I&amp;E'!$M$102,'DEC 2024 YTD I&amp;E'!$L$103,'DEC 2024 YTD I&amp;E'!$M$103,'DEC 2024 YTD I&amp;E'!$L$104,'DEC 2024 YTD I&amp;E'!$M$104,'DEC 2024 YTD I&amp;E'!$J$105,'DEC 2024 YTD I&amp;E'!$K$105,'DEC 2024 YTD I&amp;E'!$L$105,'DEC 2024 YTD I&amp;E'!$M$105</definedName>
    <definedName name="QB_FORMULA_12" localSheetId="5" hidden="1">'DEC 2024 BVA'!$L$107,'DEC 2024 BVA'!$M$107,'DEC 2024 BVA'!$L$108,'DEC 2024 BVA'!$M$108,'DEC 2024 BVA'!$L$109,'DEC 2024 BVA'!$M$109,'DEC 2024 BVA'!$J$110,'DEC 2024 BVA'!$K$110,'DEC 2024 BVA'!$L$110,'DEC 2024 BVA'!$M$110,'DEC 2024 BVA'!$J$111,'DEC 2024 BVA'!$K$111,'DEC 2024 BVA'!$L$111,'DEC 2024 BVA'!$M$111,'DEC 2024 BVA'!$L$113,'DEC 2024 BVA'!$M$113</definedName>
    <definedName name="QB_FORMULA_12" localSheetId="3" hidden="1">'DEC 2024 General Ledger'!$Q$200,'DEC 2024 General Ledger'!$Q$201,'DEC 2024 General Ledger'!$Q$202,'DEC 2024 General Ledger'!$Q$203,'DEC 2024 General Ledger'!$Q$204,'DEC 2024 General Ledger'!$Q$205,'DEC 2024 General Ledger'!$Q$206,'DEC 2024 General Ledger'!$Q$207,'DEC 2024 General Ledger'!$Q$208,'DEC 2024 General Ledger'!$Q$209,'DEC 2024 General Ledger'!$Q$210,'DEC 2024 General Ledger'!$P$211,'DEC 2024 General Ledger'!$Q$211,'DEC 2024 General Ledger'!$Q$213,'DEC 2024 General Ledger'!$Q$214,'DEC 2024 General Ledger'!$Q$215</definedName>
    <definedName name="QB_FORMULA_12" localSheetId="1" hidden="1">'DEC 2024 MTD I&amp;E'!$L$106,'DEC 2024 MTD I&amp;E'!$M$106,'DEC 2024 MTD I&amp;E'!$L$107,'DEC 2024 MTD I&amp;E'!$M$107,'DEC 2024 MTD I&amp;E'!$L$108,'DEC 2024 MTD I&amp;E'!$M$108,'DEC 2024 MTD I&amp;E'!$J$109,'DEC 2024 MTD I&amp;E'!$K$109,'DEC 2024 MTD I&amp;E'!$L$109,'DEC 2024 MTD I&amp;E'!$M$109,'DEC 2024 MTD I&amp;E'!$J$110,'DEC 2024 MTD I&amp;E'!$K$110,'DEC 2024 MTD I&amp;E'!$L$110,'DEC 2024 MTD I&amp;E'!$M$110,'DEC 2024 MTD I&amp;E'!$L$112,'DEC 2024 MTD I&amp;E'!$M$112</definedName>
    <definedName name="QB_FORMULA_12" localSheetId="2" hidden="1">'DEC 2024 YTD I&amp;E'!$L$107,'DEC 2024 YTD I&amp;E'!$M$107,'DEC 2024 YTD I&amp;E'!$L$108,'DEC 2024 YTD I&amp;E'!$M$108,'DEC 2024 YTD I&amp;E'!$L$109,'DEC 2024 YTD I&amp;E'!$M$109,'DEC 2024 YTD I&amp;E'!$J$110,'DEC 2024 YTD I&amp;E'!$K$110,'DEC 2024 YTD I&amp;E'!$L$110,'DEC 2024 YTD I&amp;E'!$M$110,'DEC 2024 YTD I&amp;E'!$J$111,'DEC 2024 YTD I&amp;E'!$K$111,'DEC 2024 YTD I&amp;E'!$L$111,'DEC 2024 YTD I&amp;E'!$M$111,'DEC 2024 YTD I&amp;E'!$L$113,'DEC 2024 YTD I&amp;E'!$M$113</definedName>
    <definedName name="QB_FORMULA_13" localSheetId="5" hidden="1">'DEC 2024 BVA'!$L$114,'DEC 2024 BVA'!$M$114,'DEC 2024 BVA'!$L$115,'DEC 2024 BVA'!$M$115,'DEC 2024 BVA'!$J$117,'DEC 2024 BVA'!$K$117,'DEC 2024 BVA'!$L$117,'DEC 2024 BVA'!$M$117,'DEC 2024 BVA'!$L$121,'DEC 2024 BVA'!$M$121,'DEC 2024 BVA'!$L$122,'DEC 2024 BVA'!$M$122,'DEC 2024 BVA'!$J$123,'DEC 2024 BVA'!$K$123,'DEC 2024 BVA'!$L$123,'DEC 2024 BVA'!$M$123</definedName>
    <definedName name="QB_FORMULA_13" localSheetId="3" hidden="1">'DEC 2024 General Ledger'!$Q$216,'DEC 2024 General Ledger'!$Q$217,'DEC 2024 General Ledger'!$Q$218,'DEC 2024 General Ledger'!$Q$219,'DEC 2024 General Ledger'!$Q$220,'DEC 2024 General Ledger'!$Q$221,'DEC 2024 General Ledger'!$P$222,'DEC 2024 General Ledger'!$Q$222,'DEC 2024 General Ledger'!$Q$224,'DEC 2024 General Ledger'!$Q$225,'DEC 2024 General Ledger'!$Q$226,'DEC 2024 General Ledger'!$Q$227,'DEC 2024 General Ledger'!$Q$228,'DEC 2024 General Ledger'!$Q$229,'DEC 2024 General Ledger'!$Q$230,'DEC 2024 General Ledger'!$P$231</definedName>
    <definedName name="QB_FORMULA_13" localSheetId="1" hidden="1">'DEC 2024 MTD I&amp;E'!$L$113,'DEC 2024 MTD I&amp;E'!$M$113,'DEC 2024 MTD I&amp;E'!$L$114,'DEC 2024 MTD I&amp;E'!$M$114,'DEC 2024 MTD I&amp;E'!$J$115,'DEC 2024 MTD I&amp;E'!$K$115,'DEC 2024 MTD I&amp;E'!$L$115,'DEC 2024 MTD I&amp;E'!$M$115,'DEC 2024 MTD I&amp;E'!$L$119,'DEC 2024 MTD I&amp;E'!$M$119,'DEC 2024 MTD I&amp;E'!$L$120,'DEC 2024 MTD I&amp;E'!$M$120,'DEC 2024 MTD I&amp;E'!$J$121,'DEC 2024 MTD I&amp;E'!$K$121,'DEC 2024 MTD I&amp;E'!$L$121,'DEC 2024 MTD I&amp;E'!$M$121</definedName>
    <definedName name="QB_FORMULA_13" localSheetId="2" hidden="1">'DEC 2024 YTD I&amp;E'!$L$114,'DEC 2024 YTD I&amp;E'!$M$114,'DEC 2024 YTD I&amp;E'!$L$115,'DEC 2024 YTD I&amp;E'!$M$115,'DEC 2024 YTD I&amp;E'!$J$117,'DEC 2024 YTD I&amp;E'!$K$117,'DEC 2024 YTD I&amp;E'!$L$117,'DEC 2024 YTD I&amp;E'!$M$117,'DEC 2024 YTD I&amp;E'!$L$121,'DEC 2024 YTD I&amp;E'!$M$121,'DEC 2024 YTD I&amp;E'!$L$122,'DEC 2024 YTD I&amp;E'!$M$122,'DEC 2024 YTD I&amp;E'!$J$123,'DEC 2024 YTD I&amp;E'!$K$123,'DEC 2024 YTD I&amp;E'!$L$123,'DEC 2024 YTD I&amp;E'!$M$123</definedName>
    <definedName name="QB_FORMULA_14" localSheetId="5" hidden="1">'DEC 2024 BVA'!$L$126,'DEC 2024 BVA'!$M$126,'DEC 2024 BVA'!$J$127,'DEC 2024 BVA'!$K$127,'DEC 2024 BVA'!$L$127,'DEC 2024 BVA'!$M$127,'DEC 2024 BVA'!$L$128,'DEC 2024 BVA'!$M$128,'DEC 2024 BVA'!$J$129,'DEC 2024 BVA'!$K$129,'DEC 2024 BVA'!$L$129,'DEC 2024 BVA'!$M$129,'DEC 2024 BVA'!$L$130,'DEC 2024 BVA'!$M$130,'DEC 2024 BVA'!$L$132,'DEC 2024 BVA'!$M$132</definedName>
    <definedName name="QB_FORMULA_14" localSheetId="3" hidden="1">'DEC 2024 General Ledger'!$Q$231,'DEC 2024 General Ledger'!$Q$233,'DEC 2024 General Ledger'!$P$234,'DEC 2024 General Ledger'!$Q$234,'DEC 2024 General Ledger'!$P$235,'DEC 2024 General Ledger'!$Q$235,'DEC 2024 General Ledger'!$Q$238,'DEC 2024 General Ledger'!$Q$239,'DEC 2024 General Ledger'!$Q$240,'DEC 2024 General Ledger'!$Q$241,'DEC 2024 General Ledger'!$P$242,'DEC 2024 General Ledger'!$Q$242,'DEC 2024 General Ledger'!$Q$244,'DEC 2024 General Ledger'!$Q$245,'DEC 2024 General Ledger'!$Q$246,'DEC 2024 General Ledger'!$Q$247</definedName>
    <definedName name="QB_FORMULA_14" localSheetId="1" hidden="1">'DEC 2024 MTD I&amp;E'!$L$122,'DEC 2024 MTD I&amp;E'!$M$122,'DEC 2024 MTD I&amp;E'!$L$123,'DEC 2024 MTD I&amp;E'!$M$123,'DEC 2024 MTD I&amp;E'!$J$124,'DEC 2024 MTD I&amp;E'!$K$124,'DEC 2024 MTD I&amp;E'!$L$124,'DEC 2024 MTD I&amp;E'!$M$124,'DEC 2024 MTD I&amp;E'!$L$125,'DEC 2024 MTD I&amp;E'!$M$125,'DEC 2024 MTD I&amp;E'!$L$127,'DEC 2024 MTD I&amp;E'!$M$127,'DEC 2024 MTD I&amp;E'!$L$128,'DEC 2024 MTD I&amp;E'!$M$128,'DEC 2024 MTD I&amp;E'!$L$129,'DEC 2024 MTD I&amp;E'!$M$129</definedName>
    <definedName name="QB_FORMULA_14" localSheetId="2" hidden="1">'DEC 2024 YTD I&amp;E'!$L$126,'DEC 2024 YTD I&amp;E'!$M$126,'DEC 2024 YTD I&amp;E'!$J$127,'DEC 2024 YTD I&amp;E'!$K$127,'DEC 2024 YTD I&amp;E'!$L$127,'DEC 2024 YTD I&amp;E'!$M$127,'DEC 2024 YTD I&amp;E'!$L$128,'DEC 2024 YTD I&amp;E'!$M$128,'DEC 2024 YTD I&amp;E'!$J$129,'DEC 2024 YTD I&amp;E'!$K$129,'DEC 2024 YTD I&amp;E'!$L$129,'DEC 2024 YTD I&amp;E'!$M$129,'DEC 2024 YTD I&amp;E'!$L$130,'DEC 2024 YTD I&amp;E'!$M$130,'DEC 2024 YTD I&amp;E'!$L$132,'DEC 2024 YTD I&amp;E'!$M$132</definedName>
    <definedName name="QB_FORMULA_15" localSheetId="5" hidden="1">'DEC 2024 BVA'!$L$133,'DEC 2024 BVA'!$M$133,'DEC 2024 BVA'!$L$134,'DEC 2024 BVA'!$M$134,'DEC 2024 BVA'!$L$135,'DEC 2024 BVA'!$M$135,'DEC 2024 BVA'!$L$136,'DEC 2024 BVA'!$M$136,'DEC 2024 BVA'!$J$138,'DEC 2024 BVA'!$K$138,'DEC 2024 BVA'!$L$138,'DEC 2024 BVA'!$M$138,'DEC 2024 BVA'!$L$141,'DEC 2024 BVA'!$M$141,'DEC 2024 BVA'!$L$142,'DEC 2024 BVA'!$M$142</definedName>
    <definedName name="QB_FORMULA_15" localSheetId="3" hidden="1">'DEC 2024 General Ledger'!$Q$248,'DEC 2024 General Ledger'!$Q$249,'DEC 2024 General Ledger'!$Q$250,'DEC 2024 General Ledger'!$Q$251,'DEC 2024 General Ledger'!$Q$252,'DEC 2024 General Ledger'!$Q$253,'DEC 2024 General Ledger'!$Q$254,'DEC 2024 General Ledger'!$Q$255,'DEC 2024 General Ledger'!$Q$256,'DEC 2024 General Ledger'!$Q$257,'DEC 2024 General Ledger'!$Q$258,'DEC 2024 General Ledger'!$Q$259,'DEC 2024 General Ledger'!$P$260,'DEC 2024 General Ledger'!$Q$260,'DEC 2024 General Ledger'!$Q$262,'DEC 2024 General Ledger'!$Q$263</definedName>
    <definedName name="QB_FORMULA_15" localSheetId="1" hidden="1">'DEC 2024 MTD I&amp;E'!$L$130,'DEC 2024 MTD I&amp;E'!$M$130,'DEC 2024 MTD I&amp;E'!$L$131,'DEC 2024 MTD I&amp;E'!$M$131,'DEC 2024 MTD I&amp;E'!$J$132,'DEC 2024 MTD I&amp;E'!$K$132,'DEC 2024 MTD I&amp;E'!$L$132,'DEC 2024 MTD I&amp;E'!$M$132,'DEC 2024 MTD I&amp;E'!$L$135,'DEC 2024 MTD I&amp;E'!$M$135,'DEC 2024 MTD I&amp;E'!$L$136,'DEC 2024 MTD I&amp;E'!$M$136,'DEC 2024 MTD I&amp;E'!$L$137,'DEC 2024 MTD I&amp;E'!$M$137,'DEC 2024 MTD I&amp;E'!$J$138,'DEC 2024 MTD I&amp;E'!$K$138</definedName>
    <definedName name="QB_FORMULA_15" localSheetId="2" hidden="1">'DEC 2024 YTD I&amp;E'!$L$133,'DEC 2024 YTD I&amp;E'!$M$133,'DEC 2024 YTD I&amp;E'!$L$134,'DEC 2024 YTD I&amp;E'!$M$134,'DEC 2024 YTD I&amp;E'!$L$135,'DEC 2024 YTD I&amp;E'!$M$135,'DEC 2024 YTD I&amp;E'!$L$136,'DEC 2024 YTD I&amp;E'!$M$136,'DEC 2024 YTD I&amp;E'!$J$138,'DEC 2024 YTD I&amp;E'!$K$138,'DEC 2024 YTD I&amp;E'!$L$138,'DEC 2024 YTD I&amp;E'!$M$138,'DEC 2024 YTD I&amp;E'!$L$141,'DEC 2024 YTD I&amp;E'!$M$141,'DEC 2024 YTD I&amp;E'!$L$142,'DEC 2024 YTD I&amp;E'!$M$142</definedName>
    <definedName name="QB_FORMULA_16" localSheetId="5" hidden="1">'DEC 2024 BVA'!$L$143,'DEC 2024 BVA'!$M$143,'DEC 2024 BVA'!$J$144,'DEC 2024 BVA'!$K$144,'DEC 2024 BVA'!$L$144,'DEC 2024 BVA'!$M$144,'DEC 2024 BVA'!$L$145,'DEC 2024 BVA'!$M$145,'DEC 2024 BVA'!$L$146,'DEC 2024 BVA'!$M$146,'DEC 2024 BVA'!$J$147,'DEC 2024 BVA'!$K$147,'DEC 2024 BVA'!$L$147,'DEC 2024 BVA'!$M$147,'DEC 2024 BVA'!$L$148,'DEC 2024 BVA'!$M$148</definedName>
    <definedName name="QB_FORMULA_16" localSheetId="3" hidden="1">'DEC 2024 General Ledger'!$Q$264,'DEC 2024 General Ledger'!$Q$265,'DEC 2024 General Ledger'!$Q$266,'DEC 2024 General Ledger'!$Q$267,'DEC 2024 General Ledger'!$Q$268,'DEC 2024 General Ledger'!$Q$269,'DEC 2024 General Ledger'!$Q$270,'DEC 2024 General Ledger'!$Q$271,'DEC 2024 General Ledger'!$Q$272,'DEC 2024 General Ledger'!$Q$273,'DEC 2024 General Ledger'!$Q$274,'DEC 2024 General Ledger'!$Q$275,'DEC 2024 General Ledger'!$Q$276,'DEC 2024 General Ledger'!$Q$277,'DEC 2024 General Ledger'!$P$278,'DEC 2024 General Ledger'!$Q$278</definedName>
    <definedName name="QB_FORMULA_16" localSheetId="1" hidden="1">'DEC 2024 MTD I&amp;E'!$L$138,'DEC 2024 MTD I&amp;E'!$M$138,'DEC 2024 MTD I&amp;E'!$L$139,'DEC 2024 MTD I&amp;E'!$M$139,'DEC 2024 MTD I&amp;E'!$L$140,'DEC 2024 MTD I&amp;E'!$M$140,'DEC 2024 MTD I&amp;E'!$J$141,'DEC 2024 MTD I&amp;E'!$K$141,'DEC 2024 MTD I&amp;E'!$L$141,'DEC 2024 MTD I&amp;E'!$M$141,'DEC 2024 MTD I&amp;E'!$L$142,'DEC 2024 MTD I&amp;E'!$M$142,'DEC 2024 MTD I&amp;E'!$J$143,'DEC 2024 MTD I&amp;E'!$K$143,'DEC 2024 MTD I&amp;E'!$L$143,'DEC 2024 MTD I&amp;E'!$M$143</definedName>
    <definedName name="QB_FORMULA_16" localSheetId="2" hidden="1">'DEC 2024 YTD I&amp;E'!$L$143,'DEC 2024 YTD I&amp;E'!$M$143,'DEC 2024 YTD I&amp;E'!$J$144,'DEC 2024 YTD I&amp;E'!$K$144,'DEC 2024 YTD I&amp;E'!$L$144,'DEC 2024 YTD I&amp;E'!$M$144,'DEC 2024 YTD I&amp;E'!$L$145,'DEC 2024 YTD I&amp;E'!$M$145,'DEC 2024 YTD I&amp;E'!$L$146,'DEC 2024 YTD I&amp;E'!$M$146,'DEC 2024 YTD I&amp;E'!$J$147,'DEC 2024 YTD I&amp;E'!$K$147,'DEC 2024 YTD I&amp;E'!$L$147,'DEC 2024 YTD I&amp;E'!$M$147,'DEC 2024 YTD I&amp;E'!$L$148,'DEC 2024 YTD I&amp;E'!$M$148</definedName>
    <definedName name="QB_FORMULA_17" localSheetId="5" hidden="1">'DEC 2024 BVA'!$J$149,'DEC 2024 BVA'!$K$149,'DEC 2024 BVA'!$L$149,'DEC 2024 BVA'!$M$149,'DEC 2024 BVA'!$J$150,'DEC 2024 BVA'!$K$150,'DEC 2024 BVA'!$L$150,'DEC 2024 BVA'!$M$150,'DEC 2024 BVA'!$L$152,'DEC 2024 BVA'!$M$152,'DEC 2024 BVA'!$L$153,'DEC 2024 BVA'!$M$153,'DEC 2024 BVA'!$J$154,'DEC 2024 BVA'!$K$154,'DEC 2024 BVA'!$L$154,'DEC 2024 BVA'!$M$154</definedName>
    <definedName name="QB_FORMULA_17" localSheetId="3" hidden="1">'DEC 2024 General Ledger'!$P$279,'DEC 2024 General Ledger'!$Q$279,'DEC 2024 General Ledger'!$P$280,'DEC 2024 General Ledger'!$Q$280,'DEC 2024 General Ledger'!$Q$283,'DEC 2024 General Ledger'!$Q$284,'DEC 2024 General Ledger'!$P$285,'DEC 2024 General Ledger'!$Q$285,'DEC 2024 General Ledger'!$P$286,'DEC 2024 General Ledger'!$Q$286,'DEC 2024 General Ledger'!$Q$291,'DEC 2024 General Ledger'!$Q$292,'DEC 2024 General Ledger'!$P$293,'DEC 2024 General Ledger'!$Q$293,'DEC 2024 General Ledger'!$Q$295,'DEC 2024 General Ledger'!$P$296</definedName>
    <definedName name="QB_FORMULA_17" localSheetId="1" hidden="1">'DEC 2024 MTD I&amp;E'!$J$144,'DEC 2024 MTD I&amp;E'!$K$144,'DEC 2024 MTD I&amp;E'!$L$144,'DEC 2024 MTD I&amp;E'!$M$144,'DEC 2024 MTD I&amp;E'!$L$146,'DEC 2024 MTD I&amp;E'!$M$146,'DEC 2024 MTD I&amp;E'!$L$147,'DEC 2024 MTD I&amp;E'!$M$147,'DEC 2024 MTD I&amp;E'!$J$148,'DEC 2024 MTD I&amp;E'!$K$148,'DEC 2024 MTD I&amp;E'!$L$148,'DEC 2024 MTD I&amp;E'!$M$148,'DEC 2024 MTD I&amp;E'!$L$150,'DEC 2024 MTD I&amp;E'!$M$150,'DEC 2024 MTD I&amp;E'!$L$151,'DEC 2024 MTD I&amp;E'!$M$151</definedName>
    <definedName name="QB_FORMULA_17" localSheetId="2" hidden="1">'DEC 2024 YTD I&amp;E'!$J$149,'DEC 2024 YTD I&amp;E'!$K$149,'DEC 2024 YTD I&amp;E'!$L$149,'DEC 2024 YTD I&amp;E'!$M$149,'DEC 2024 YTD I&amp;E'!$J$150,'DEC 2024 YTD I&amp;E'!$K$150,'DEC 2024 YTD I&amp;E'!$L$150,'DEC 2024 YTD I&amp;E'!$M$150,'DEC 2024 YTD I&amp;E'!$L$152,'DEC 2024 YTD I&amp;E'!$M$152,'DEC 2024 YTD I&amp;E'!$L$153,'DEC 2024 YTD I&amp;E'!$M$153,'DEC 2024 YTD I&amp;E'!$J$154,'DEC 2024 YTD I&amp;E'!$K$154,'DEC 2024 YTD I&amp;E'!$L$154,'DEC 2024 YTD I&amp;E'!$M$154</definedName>
    <definedName name="QB_FORMULA_18" localSheetId="5" hidden="1">'DEC 2024 BVA'!$L$156,'DEC 2024 BVA'!$M$156,'DEC 2024 BVA'!$L$157,'DEC 2024 BVA'!$M$157,'DEC 2024 BVA'!$L$158,'DEC 2024 BVA'!$M$158,'DEC 2024 BVA'!$L$159,'DEC 2024 BVA'!$M$159,'DEC 2024 BVA'!$L$160,'DEC 2024 BVA'!$M$160,'DEC 2024 BVA'!$J$161,'DEC 2024 BVA'!$K$161,'DEC 2024 BVA'!$L$161,'DEC 2024 BVA'!$M$161,'DEC 2024 BVA'!$L$164,'DEC 2024 BVA'!$M$164</definedName>
    <definedName name="QB_FORMULA_18" localSheetId="3" hidden="1">'DEC 2024 General Ledger'!$Q$296,'DEC 2024 General Ledger'!$P$297,'DEC 2024 General Ledger'!$Q$297,'DEC 2024 General Ledger'!$P$298,'DEC 2024 General Ledger'!$Q$298,'DEC 2024 General Ledger'!$Q$301,'DEC 2024 General Ledger'!$Q$302,'DEC 2024 General Ledger'!$Q$303,'DEC 2024 General Ledger'!$Q$304,'DEC 2024 General Ledger'!$Q$305,'DEC 2024 General Ledger'!$Q$306,'DEC 2024 General Ledger'!$Q$307,'DEC 2024 General Ledger'!$Q$308,'DEC 2024 General Ledger'!$P$309,'DEC 2024 General Ledger'!$Q$309,'DEC 2024 General Ledger'!$Q$311</definedName>
    <definedName name="QB_FORMULA_18" localSheetId="1" hidden="1">'DEC 2024 MTD I&amp;E'!$L$152,'DEC 2024 MTD I&amp;E'!$M$152,'DEC 2024 MTD I&amp;E'!$L$153,'DEC 2024 MTD I&amp;E'!$M$153,'DEC 2024 MTD I&amp;E'!$L$154,'DEC 2024 MTD I&amp;E'!$M$154,'DEC 2024 MTD I&amp;E'!$J$155,'DEC 2024 MTD I&amp;E'!$K$155,'DEC 2024 MTD I&amp;E'!$L$155,'DEC 2024 MTD I&amp;E'!$M$155,'DEC 2024 MTD I&amp;E'!$L$158,'DEC 2024 MTD I&amp;E'!$M$158,'DEC 2024 MTD I&amp;E'!$L$159,'DEC 2024 MTD I&amp;E'!$M$159,'DEC 2024 MTD I&amp;E'!$L$161,'DEC 2024 MTD I&amp;E'!$M$161</definedName>
    <definedName name="QB_FORMULA_18" localSheetId="2" hidden="1">'DEC 2024 YTD I&amp;E'!$L$156,'DEC 2024 YTD I&amp;E'!$M$156,'DEC 2024 YTD I&amp;E'!$L$157,'DEC 2024 YTD I&amp;E'!$M$157,'DEC 2024 YTD I&amp;E'!$L$158,'DEC 2024 YTD I&amp;E'!$M$158,'DEC 2024 YTD I&amp;E'!$L$159,'DEC 2024 YTD I&amp;E'!$M$159,'DEC 2024 YTD I&amp;E'!$L$160,'DEC 2024 YTD I&amp;E'!$M$160,'DEC 2024 YTD I&amp;E'!$J$161,'DEC 2024 YTD I&amp;E'!$K$161,'DEC 2024 YTD I&amp;E'!$L$161,'DEC 2024 YTD I&amp;E'!$M$161,'DEC 2024 YTD I&amp;E'!$L$164,'DEC 2024 YTD I&amp;E'!$M$164</definedName>
    <definedName name="QB_FORMULA_19" localSheetId="5" hidden="1">'DEC 2024 BVA'!$L$165,'DEC 2024 BVA'!$M$165,'DEC 2024 BVA'!$L$167,'DEC 2024 BVA'!$M$167,'DEC 2024 BVA'!$L$168,'DEC 2024 BVA'!$M$168,'DEC 2024 BVA'!$L$169,'DEC 2024 BVA'!$M$169,'DEC 2024 BVA'!$L$170,'DEC 2024 BVA'!$M$170,'DEC 2024 BVA'!$L$171,'DEC 2024 BVA'!$M$171,'DEC 2024 BVA'!$L$172,'DEC 2024 BVA'!$M$172,'DEC 2024 BVA'!$L$173,'DEC 2024 BVA'!$M$173</definedName>
    <definedName name="QB_FORMULA_19" localSheetId="3" hidden="1">'DEC 2024 General Ledger'!$Q$312,'DEC 2024 General Ledger'!$P$313,'DEC 2024 General Ledger'!$Q$313,'DEC 2024 General Ledger'!$Q$315,'DEC 2024 General Ledger'!$P$316,'DEC 2024 General Ledger'!$Q$316,'DEC 2024 General Ledger'!$Q$318,'DEC 2024 General Ledger'!$P$319,'DEC 2024 General Ledger'!$Q$319,'DEC 2024 General Ledger'!$Q$321,'DEC 2024 General Ledger'!$P$322,'DEC 2024 General Ledger'!$Q$322,'DEC 2024 General Ledger'!$P$323,'DEC 2024 General Ledger'!$Q$323,'DEC 2024 General Ledger'!$Q$327,'DEC 2024 General Ledger'!$Q$328</definedName>
    <definedName name="QB_FORMULA_19" localSheetId="1" hidden="1">'DEC 2024 MTD I&amp;E'!$L$162,'DEC 2024 MTD I&amp;E'!$M$162,'DEC 2024 MTD I&amp;E'!$L$163,'DEC 2024 MTD I&amp;E'!$M$163,'DEC 2024 MTD I&amp;E'!$L$164,'DEC 2024 MTD I&amp;E'!$M$164,'DEC 2024 MTD I&amp;E'!$L$165,'DEC 2024 MTD I&amp;E'!$M$165,'DEC 2024 MTD I&amp;E'!$L$166,'DEC 2024 MTD I&amp;E'!$M$166,'DEC 2024 MTD I&amp;E'!$L$167,'DEC 2024 MTD I&amp;E'!$M$167,'DEC 2024 MTD I&amp;E'!$L$168,'DEC 2024 MTD I&amp;E'!$M$168,'DEC 2024 MTD I&amp;E'!$L$169,'DEC 2024 MTD I&amp;E'!$M$169</definedName>
    <definedName name="QB_FORMULA_19" localSheetId="2" hidden="1">'DEC 2024 YTD I&amp;E'!$L$165,'DEC 2024 YTD I&amp;E'!$M$165,'DEC 2024 YTD I&amp;E'!$L$167,'DEC 2024 YTD I&amp;E'!$M$167,'DEC 2024 YTD I&amp;E'!$L$168,'DEC 2024 YTD I&amp;E'!$M$168,'DEC 2024 YTD I&amp;E'!$L$169,'DEC 2024 YTD I&amp;E'!$M$169,'DEC 2024 YTD I&amp;E'!$L$170,'DEC 2024 YTD I&amp;E'!$M$170,'DEC 2024 YTD I&amp;E'!$L$171,'DEC 2024 YTD I&amp;E'!$M$171,'DEC 2024 YTD I&amp;E'!$L$172,'DEC 2024 YTD I&amp;E'!$M$172,'DEC 2024 YTD I&amp;E'!$L$173,'DEC 2024 YTD I&amp;E'!$M$173</definedName>
    <definedName name="QB_FORMULA_2" localSheetId="5" hidden="1">'DEC 2024 BVA'!$L$22,'DEC 2024 BVA'!$M$22,'DEC 2024 BVA'!$L$23,'DEC 2024 BVA'!$M$23,'DEC 2024 BVA'!$L$24,'DEC 2024 BVA'!$M$24,'DEC 2024 BVA'!$L$25,'DEC 2024 BVA'!$M$25,'DEC 2024 BVA'!$L$26,'DEC 2024 BVA'!$M$26,'DEC 2024 BVA'!$L$27,'DEC 2024 BVA'!$M$27,'DEC 2024 BVA'!$L$28,'DEC 2024 BVA'!$M$28,'DEC 2024 BVA'!$L$29,'DEC 2024 BVA'!$M$29</definedName>
    <definedName name="QB_FORMULA_2" localSheetId="3" hidden="1">'DEC 2024 General Ledger'!$Q$36,'DEC 2024 General Ledger'!$P$37,'DEC 2024 General Ledger'!$Q$37,'DEC 2024 General Ledger'!$Q$39,'DEC 2024 General Ledger'!$P$40,'DEC 2024 General Ledger'!$Q$40,'DEC 2024 General Ledger'!$Q$42,'DEC 2024 General Ledger'!$Q$43,'DEC 2024 General Ledger'!$Q$44,'DEC 2024 General Ledger'!$P$45,'DEC 2024 General Ledger'!$Q$45,'DEC 2024 General Ledger'!$Q$47,'DEC 2024 General Ledger'!$Q$48,'DEC 2024 General Ledger'!$P$49,'DEC 2024 General Ledger'!$Q$49,'DEC 2024 General Ledger'!$P$50</definedName>
    <definedName name="QB_FORMULA_2" localSheetId="1" hidden="1">'DEC 2024 MTD I&amp;E'!$L$22,'DEC 2024 MTD I&amp;E'!$M$22,'DEC 2024 MTD I&amp;E'!$L$23,'DEC 2024 MTD I&amp;E'!$M$23,'DEC 2024 MTD I&amp;E'!$L$24,'DEC 2024 MTD I&amp;E'!$M$24,'DEC 2024 MTD I&amp;E'!$L$25,'DEC 2024 MTD I&amp;E'!$M$25,'DEC 2024 MTD I&amp;E'!$L$26,'DEC 2024 MTD I&amp;E'!$M$26,'DEC 2024 MTD I&amp;E'!$L$27,'DEC 2024 MTD I&amp;E'!$M$27,'DEC 2024 MTD I&amp;E'!$L$28,'DEC 2024 MTD I&amp;E'!$M$28,'DEC 2024 MTD I&amp;E'!$L$29,'DEC 2024 MTD I&amp;E'!$M$29</definedName>
    <definedName name="QB_FORMULA_2" localSheetId="2" hidden="1">'DEC 2024 YTD I&amp;E'!$L$22,'DEC 2024 YTD I&amp;E'!$M$22,'DEC 2024 YTD I&amp;E'!$L$23,'DEC 2024 YTD I&amp;E'!$M$23,'DEC 2024 YTD I&amp;E'!$L$24,'DEC 2024 YTD I&amp;E'!$M$24,'DEC 2024 YTD I&amp;E'!$L$25,'DEC 2024 YTD I&amp;E'!$M$25,'DEC 2024 YTD I&amp;E'!$L$26,'DEC 2024 YTD I&amp;E'!$M$26,'DEC 2024 YTD I&amp;E'!$L$27,'DEC 2024 YTD I&amp;E'!$M$27,'DEC 2024 YTD I&amp;E'!$L$28,'DEC 2024 YTD I&amp;E'!$M$28,'DEC 2024 YTD I&amp;E'!$L$29,'DEC 2024 YTD I&amp;E'!$M$29</definedName>
    <definedName name="QB_FORMULA_20" localSheetId="5" hidden="1">'DEC 2024 BVA'!$L$174,'DEC 2024 BVA'!$M$174,'DEC 2024 BVA'!$L$175,'DEC 2024 BVA'!$M$175,'DEC 2024 BVA'!$L$176,'DEC 2024 BVA'!$M$176,'DEC 2024 BVA'!$J$178,'DEC 2024 BVA'!$K$178,'DEC 2024 BVA'!$L$178,'DEC 2024 BVA'!$M$178,'DEC 2024 BVA'!$L$182,'DEC 2024 BVA'!$M$182,'DEC 2024 BVA'!$L$183,'DEC 2024 BVA'!$M$183,'DEC 2024 BVA'!$L$184,'DEC 2024 BVA'!$M$184</definedName>
    <definedName name="QB_FORMULA_20" localSheetId="3" hidden="1">'DEC 2024 General Ledger'!$P$329,'DEC 2024 General Ledger'!$Q$329,'DEC 2024 General Ledger'!$Q$331,'DEC 2024 General Ledger'!$Q$332,'DEC 2024 General Ledger'!$Q$333,'DEC 2024 General Ledger'!$P$334,'DEC 2024 General Ledger'!$Q$334,'DEC 2024 General Ledger'!$Q$336,'DEC 2024 General Ledger'!$Q$337,'DEC 2024 General Ledger'!$Q$338,'DEC 2024 General Ledger'!$P$339,'DEC 2024 General Ledger'!$Q$339,'DEC 2024 General Ledger'!$P$340,'DEC 2024 General Ledger'!$Q$340,'DEC 2024 General Ledger'!$Q$342,'DEC 2024 General Ledger'!$Q$343</definedName>
    <definedName name="QB_FORMULA_20" localSheetId="1" hidden="1">'DEC 2024 MTD I&amp;E'!$L$170,'DEC 2024 MTD I&amp;E'!$M$170,'DEC 2024 MTD I&amp;E'!$J$171,'DEC 2024 MTD I&amp;E'!$K$171,'DEC 2024 MTD I&amp;E'!$L$171,'DEC 2024 MTD I&amp;E'!$M$171,'DEC 2024 MTD I&amp;E'!$L$173,'DEC 2024 MTD I&amp;E'!$M$173,'DEC 2024 MTD I&amp;E'!$L$174,'DEC 2024 MTD I&amp;E'!$M$174,'DEC 2024 MTD I&amp;E'!$L$175,'DEC 2024 MTD I&amp;E'!$M$175,'DEC 2024 MTD I&amp;E'!$L$176,'DEC 2024 MTD I&amp;E'!$M$176,'DEC 2024 MTD I&amp;E'!$L$177,'DEC 2024 MTD I&amp;E'!$M$177</definedName>
    <definedName name="QB_FORMULA_20" localSheetId="2" hidden="1">'DEC 2024 YTD I&amp;E'!$L$174,'DEC 2024 YTD I&amp;E'!$M$174,'DEC 2024 YTD I&amp;E'!$L$175,'DEC 2024 YTD I&amp;E'!$M$175,'DEC 2024 YTD I&amp;E'!$L$176,'DEC 2024 YTD I&amp;E'!$M$176,'DEC 2024 YTD I&amp;E'!$J$178,'DEC 2024 YTD I&amp;E'!$K$178,'DEC 2024 YTD I&amp;E'!$L$178,'DEC 2024 YTD I&amp;E'!$M$178,'DEC 2024 YTD I&amp;E'!$L$182,'DEC 2024 YTD I&amp;E'!$M$182,'DEC 2024 YTD I&amp;E'!$L$183,'DEC 2024 YTD I&amp;E'!$M$183,'DEC 2024 YTD I&amp;E'!$L$184,'DEC 2024 YTD I&amp;E'!$M$184</definedName>
    <definedName name="QB_FORMULA_21" localSheetId="5" hidden="1">'DEC 2024 BVA'!$L$185,'DEC 2024 BVA'!$M$185,'DEC 2024 BVA'!$L$186,'DEC 2024 BVA'!$M$186,'DEC 2024 BVA'!$L$187,'DEC 2024 BVA'!$M$187,'DEC 2024 BVA'!$L$188,'DEC 2024 BVA'!$M$188,'DEC 2024 BVA'!$L$189,'DEC 2024 BVA'!$M$189,'DEC 2024 BVA'!$L$190,'DEC 2024 BVA'!$M$190,'DEC 2024 BVA'!$L$191,'DEC 2024 BVA'!$M$191,'DEC 2024 BVA'!$L$192,'DEC 2024 BVA'!$M$192</definedName>
    <definedName name="QB_FORMULA_21" localSheetId="3" hidden="1">'DEC 2024 General Ledger'!$Q$344,'DEC 2024 General Ledger'!$Q$345,'DEC 2024 General Ledger'!$Q$346,'DEC 2024 General Ledger'!$P$347,'DEC 2024 General Ledger'!$Q$347,'DEC 2024 General Ledger'!$P$348,'DEC 2024 General Ledger'!$Q$348,'DEC 2024 General Ledger'!$Q$350,'DEC 2024 General Ledger'!$P$351,'DEC 2024 General Ledger'!$Q$351,'DEC 2024 General Ledger'!$P$352,'DEC 2024 General Ledger'!$Q$352,'DEC 2024 General Ledger'!$P$353,'DEC 2024 General Ledger'!$Q$353,'DEC 2024 General Ledger'!$Q$356,'DEC 2024 General Ledger'!$P$357</definedName>
    <definedName name="QB_FORMULA_21" localSheetId="1" hidden="1">'DEC 2024 MTD I&amp;E'!$L$178,'DEC 2024 MTD I&amp;E'!$M$178,'DEC 2024 MTD I&amp;E'!$L$179,'DEC 2024 MTD I&amp;E'!$M$179,'DEC 2024 MTD I&amp;E'!$L$180,'DEC 2024 MTD I&amp;E'!$M$180,'DEC 2024 MTD I&amp;E'!$L$181,'DEC 2024 MTD I&amp;E'!$M$181,'DEC 2024 MTD I&amp;E'!$L$182,'DEC 2024 MTD I&amp;E'!$M$182,'DEC 2024 MTD I&amp;E'!$L$183,'DEC 2024 MTD I&amp;E'!$M$183,'DEC 2024 MTD I&amp;E'!$L$184,'DEC 2024 MTD I&amp;E'!$M$184,'DEC 2024 MTD I&amp;E'!$L$185,'DEC 2024 MTD I&amp;E'!$M$185</definedName>
    <definedName name="QB_FORMULA_21" localSheetId="2" hidden="1">'DEC 2024 YTD I&amp;E'!$L$185,'DEC 2024 YTD I&amp;E'!$M$185,'DEC 2024 YTD I&amp;E'!$L$186,'DEC 2024 YTD I&amp;E'!$M$186,'DEC 2024 YTD I&amp;E'!$L$187,'DEC 2024 YTD I&amp;E'!$M$187,'DEC 2024 YTD I&amp;E'!$L$188,'DEC 2024 YTD I&amp;E'!$M$188,'DEC 2024 YTD I&amp;E'!$L$189,'DEC 2024 YTD I&amp;E'!$M$189,'DEC 2024 YTD I&amp;E'!$L$190,'DEC 2024 YTD I&amp;E'!$M$190,'DEC 2024 YTD I&amp;E'!$L$191,'DEC 2024 YTD I&amp;E'!$M$191,'DEC 2024 YTD I&amp;E'!$L$192,'DEC 2024 YTD I&amp;E'!$M$192</definedName>
    <definedName name="QB_FORMULA_22" localSheetId="5" hidden="1">'DEC 2024 BVA'!$L$193,'DEC 2024 BVA'!$M$193,'DEC 2024 BVA'!$L$194,'DEC 2024 BVA'!$M$194,'DEC 2024 BVA'!$L$195,'DEC 2024 BVA'!$M$195,'DEC 2024 BVA'!$L$196,'DEC 2024 BVA'!$M$196,'DEC 2024 BVA'!$L$197,'DEC 2024 BVA'!$M$197,'DEC 2024 BVA'!$L$198,'DEC 2024 BVA'!$M$198,'DEC 2024 BVA'!$L$199,'DEC 2024 BVA'!$M$199,'DEC 2024 BVA'!$L$200,'DEC 2024 BVA'!$M$200</definedName>
    <definedName name="QB_FORMULA_22" localSheetId="3" hidden="1">'DEC 2024 General Ledger'!$Q$357,'DEC 2024 General Ledger'!$P$358,'DEC 2024 General Ledger'!$Q$358,'DEC 2024 General Ledger'!$Q$361,'DEC 2024 General Ledger'!$Q$362,'DEC 2024 General Ledger'!$P$363,'DEC 2024 General Ledger'!$Q$363,'DEC 2024 General Ledger'!$Q$365,'DEC 2024 General Ledger'!$P$366,'DEC 2024 General Ledger'!$Q$366,'DEC 2024 General Ledger'!$P$367,'DEC 2024 General Ledger'!$Q$367,'DEC 2024 General Ledger'!$Q$370,'DEC 2024 General Ledger'!$P$371,'DEC 2024 General Ledger'!$Q$371,'DEC 2024 General Ledger'!$Q$373</definedName>
    <definedName name="QB_FORMULA_22" localSheetId="1" hidden="1">'DEC 2024 MTD I&amp;E'!$L$186,'DEC 2024 MTD I&amp;E'!$M$186,'DEC 2024 MTD I&amp;E'!$L$187,'DEC 2024 MTD I&amp;E'!$M$187,'DEC 2024 MTD I&amp;E'!$L$188,'DEC 2024 MTD I&amp;E'!$M$188,'DEC 2024 MTD I&amp;E'!$L$189,'DEC 2024 MTD I&amp;E'!$M$189,'DEC 2024 MTD I&amp;E'!$L$190,'DEC 2024 MTD I&amp;E'!$M$190,'DEC 2024 MTD I&amp;E'!$L$191,'DEC 2024 MTD I&amp;E'!$M$191,'DEC 2024 MTD I&amp;E'!$L$192,'DEC 2024 MTD I&amp;E'!$M$192,'DEC 2024 MTD I&amp;E'!$L$193,'DEC 2024 MTD I&amp;E'!$M$193</definedName>
    <definedName name="QB_FORMULA_22" localSheetId="2" hidden="1">'DEC 2024 YTD I&amp;E'!$L$193,'DEC 2024 YTD I&amp;E'!$M$193,'DEC 2024 YTD I&amp;E'!$L$194,'DEC 2024 YTD I&amp;E'!$M$194,'DEC 2024 YTD I&amp;E'!$L$195,'DEC 2024 YTD I&amp;E'!$M$195,'DEC 2024 YTD I&amp;E'!$L$196,'DEC 2024 YTD I&amp;E'!$M$196,'DEC 2024 YTD I&amp;E'!$L$197,'DEC 2024 YTD I&amp;E'!$M$197,'DEC 2024 YTD I&amp;E'!$L$198,'DEC 2024 YTD I&amp;E'!$M$198,'DEC 2024 YTD I&amp;E'!$L$199,'DEC 2024 YTD I&amp;E'!$M$199,'DEC 2024 YTD I&amp;E'!$L$200,'DEC 2024 YTD I&amp;E'!$M$200</definedName>
    <definedName name="QB_FORMULA_23" localSheetId="5" hidden="1">'DEC 2024 BVA'!$L$201,'DEC 2024 BVA'!$M$201,'DEC 2024 BVA'!$L$202,'DEC 2024 BVA'!$M$202,'DEC 2024 BVA'!$L$203,'DEC 2024 BVA'!$M$203,'DEC 2024 BVA'!$L$204,'DEC 2024 BVA'!$M$204,'DEC 2024 BVA'!$L$205,'DEC 2024 BVA'!$M$205,'DEC 2024 BVA'!$L$206,'DEC 2024 BVA'!$M$206,'DEC 2024 BVA'!$L$207,'DEC 2024 BVA'!$M$207,'DEC 2024 BVA'!$J$208,'DEC 2024 BVA'!$K$208</definedName>
    <definedName name="QB_FORMULA_23" localSheetId="3" hidden="1">'DEC 2024 General Ledger'!$Q$374,'DEC 2024 General Ledger'!$Q$375,'DEC 2024 General Ledger'!$P$376,'DEC 2024 General Ledger'!$Q$376,'DEC 2024 General Ledger'!$Q$379,'DEC 2024 General Ledger'!$P$380,'DEC 2024 General Ledger'!$Q$380,'DEC 2024 General Ledger'!$P$381,'DEC 2024 General Ledger'!$Q$381,'DEC 2024 General Ledger'!$Q$384,'DEC 2024 General Ledger'!$P$385,'DEC 2024 General Ledger'!$Q$385,'DEC 2024 General Ledger'!$Q$387,'DEC 2024 General Ledger'!$Q$388,'DEC 2024 General Ledger'!$Q$389,'DEC 2024 General Ledger'!$P$390</definedName>
    <definedName name="QB_FORMULA_23" localSheetId="1" hidden="1">'DEC 2024 MTD I&amp;E'!$L$194,'DEC 2024 MTD I&amp;E'!$M$194,'DEC 2024 MTD I&amp;E'!$L$195,'DEC 2024 MTD I&amp;E'!$M$195,'DEC 2024 MTD I&amp;E'!$L$196,'DEC 2024 MTD I&amp;E'!$M$196,'DEC 2024 MTD I&amp;E'!$L$197,'DEC 2024 MTD I&amp;E'!$M$197,'DEC 2024 MTD I&amp;E'!$L$198,'DEC 2024 MTD I&amp;E'!$M$198,'DEC 2024 MTD I&amp;E'!$J$199,'DEC 2024 MTD I&amp;E'!$K$199,'DEC 2024 MTD I&amp;E'!$L$199,'DEC 2024 MTD I&amp;E'!$M$199,'DEC 2024 MTD I&amp;E'!$J$200,'DEC 2024 MTD I&amp;E'!$K$200</definedName>
    <definedName name="QB_FORMULA_23" localSheetId="2" hidden="1">'DEC 2024 YTD I&amp;E'!$L$201,'DEC 2024 YTD I&amp;E'!$M$201,'DEC 2024 YTD I&amp;E'!$L$202,'DEC 2024 YTD I&amp;E'!$M$202,'DEC 2024 YTD I&amp;E'!$L$203,'DEC 2024 YTD I&amp;E'!$M$203,'DEC 2024 YTD I&amp;E'!$L$204,'DEC 2024 YTD I&amp;E'!$M$204,'DEC 2024 YTD I&amp;E'!$L$205,'DEC 2024 YTD I&amp;E'!$M$205,'DEC 2024 YTD I&amp;E'!$L$206,'DEC 2024 YTD I&amp;E'!$M$206,'DEC 2024 YTD I&amp;E'!$L$207,'DEC 2024 YTD I&amp;E'!$M$207,'DEC 2024 YTD I&amp;E'!$J$208,'DEC 2024 YTD I&amp;E'!$K$208</definedName>
    <definedName name="QB_FORMULA_24" localSheetId="5" hidden="1">'DEC 2024 BVA'!$L$208,'DEC 2024 BVA'!$M$208,'DEC 2024 BVA'!$J$209,'DEC 2024 BVA'!$K$209,'DEC 2024 BVA'!$L$209,'DEC 2024 BVA'!$M$209,'DEC 2024 BVA'!$L$211,'DEC 2024 BVA'!$M$211,'DEC 2024 BVA'!$L$212,'DEC 2024 BVA'!$M$212,'DEC 2024 BVA'!$J$214,'DEC 2024 BVA'!$K$214,'DEC 2024 BVA'!$L$214,'DEC 2024 BVA'!$M$214,'DEC 2024 BVA'!$L$216,'DEC 2024 BVA'!$M$216</definedName>
    <definedName name="QB_FORMULA_24" localSheetId="3" hidden="1">'DEC 2024 General Ledger'!$Q$390,'DEC 2024 General Ledger'!$Q$392,'DEC 2024 General Ledger'!$P$393,'DEC 2024 General Ledger'!$Q$393,'DEC 2024 General Ledger'!$Q$395,'DEC 2024 General Ledger'!$Q$396,'DEC 2024 General Ledger'!$P$397,'DEC 2024 General Ledger'!$Q$397,'DEC 2024 General Ledger'!$P$398,'DEC 2024 General Ledger'!$Q$398,'DEC 2024 General Ledger'!$P$399,'DEC 2024 General Ledger'!$Q$399,'DEC 2024 General Ledger'!$Q$402,'DEC 2024 General Ledger'!$P$403,'DEC 2024 General Ledger'!$Q$403,'DEC 2024 General Ledger'!$P$404</definedName>
    <definedName name="QB_FORMULA_24" localSheetId="1" hidden="1">'DEC 2024 MTD I&amp;E'!$L$200,'DEC 2024 MTD I&amp;E'!$M$200,'DEC 2024 MTD I&amp;E'!$L$202,'DEC 2024 MTD I&amp;E'!$M$202,'DEC 2024 MTD I&amp;E'!$L$203,'DEC 2024 MTD I&amp;E'!$M$203,'DEC 2024 MTD I&amp;E'!$J$204,'DEC 2024 MTD I&amp;E'!$K$204,'DEC 2024 MTD I&amp;E'!$L$204,'DEC 2024 MTD I&amp;E'!$M$204,'DEC 2024 MTD I&amp;E'!$L$206,'DEC 2024 MTD I&amp;E'!$M$206,'DEC 2024 MTD I&amp;E'!$L$208,'DEC 2024 MTD I&amp;E'!$M$208,'DEC 2024 MTD I&amp;E'!$L$209,'DEC 2024 MTD I&amp;E'!$M$209</definedName>
    <definedName name="QB_FORMULA_24" localSheetId="2" hidden="1">'DEC 2024 YTD I&amp;E'!$L$208,'DEC 2024 YTD I&amp;E'!$M$208,'DEC 2024 YTD I&amp;E'!$J$209,'DEC 2024 YTD I&amp;E'!$K$209,'DEC 2024 YTD I&amp;E'!$L$209,'DEC 2024 YTD I&amp;E'!$M$209,'DEC 2024 YTD I&amp;E'!$L$211,'DEC 2024 YTD I&amp;E'!$M$211,'DEC 2024 YTD I&amp;E'!$L$212,'DEC 2024 YTD I&amp;E'!$M$212,'DEC 2024 YTD I&amp;E'!$J$214,'DEC 2024 YTD I&amp;E'!$K$214,'DEC 2024 YTD I&amp;E'!$L$214,'DEC 2024 YTD I&amp;E'!$M$214,'DEC 2024 YTD I&amp;E'!$L$216,'DEC 2024 YTD I&amp;E'!$M$216</definedName>
    <definedName name="QB_FORMULA_25" localSheetId="5" hidden="1">'DEC 2024 BVA'!$L$218,'DEC 2024 BVA'!$M$218,'DEC 2024 BVA'!$L$219,'DEC 2024 BVA'!$M$219,'DEC 2024 BVA'!$L$220,'DEC 2024 BVA'!$M$220,'DEC 2024 BVA'!$L$221,'DEC 2024 BVA'!$M$221,'DEC 2024 BVA'!$L$222,'DEC 2024 BVA'!$M$222,'DEC 2024 BVA'!$J$223,'DEC 2024 BVA'!$K$223,'DEC 2024 BVA'!$L$223,'DEC 2024 BVA'!$M$223,'DEC 2024 BVA'!$L$224,'DEC 2024 BVA'!$M$224</definedName>
    <definedName name="QB_FORMULA_25" localSheetId="3" hidden="1">'DEC 2024 General Ledger'!$Q$404,'DEC 2024 General Ledger'!$Q$407,'DEC 2024 General Ledger'!$P$408,'DEC 2024 General Ledger'!$Q$408,'DEC 2024 General Ledger'!$Q$411,'DEC 2024 General Ledger'!$P$412,'DEC 2024 General Ledger'!$Q$412,'DEC 2024 General Ledger'!$Q$414,'DEC 2024 General Ledger'!$Q$415,'DEC 2024 General Ledger'!$Q$416,'DEC 2024 General Ledger'!$Q$417,'DEC 2024 General Ledger'!$Q$418,'DEC 2024 General Ledger'!$Q$419,'DEC 2024 General Ledger'!$Q$420,'DEC 2024 General Ledger'!$Q$421,'DEC 2024 General Ledger'!$Q$422</definedName>
    <definedName name="QB_FORMULA_25" localSheetId="1" hidden="1">'DEC 2024 MTD I&amp;E'!$L$210,'DEC 2024 MTD I&amp;E'!$M$210,'DEC 2024 MTD I&amp;E'!$L$211,'DEC 2024 MTD I&amp;E'!$M$211,'DEC 2024 MTD I&amp;E'!$L$212,'DEC 2024 MTD I&amp;E'!$M$212,'DEC 2024 MTD I&amp;E'!$J$213,'DEC 2024 MTD I&amp;E'!$K$213,'DEC 2024 MTD I&amp;E'!$L$213,'DEC 2024 MTD I&amp;E'!$M$213,'DEC 2024 MTD I&amp;E'!$L$214,'DEC 2024 MTD I&amp;E'!$M$214,'DEC 2024 MTD I&amp;E'!$L$216,'DEC 2024 MTD I&amp;E'!$M$216,'DEC 2024 MTD I&amp;E'!$L$217,'DEC 2024 MTD I&amp;E'!$M$217</definedName>
    <definedName name="QB_FORMULA_25" localSheetId="2" hidden="1">'DEC 2024 YTD I&amp;E'!$L$218,'DEC 2024 YTD I&amp;E'!$M$218,'DEC 2024 YTD I&amp;E'!$L$219,'DEC 2024 YTD I&amp;E'!$M$219,'DEC 2024 YTD I&amp;E'!$L$220,'DEC 2024 YTD I&amp;E'!$M$220,'DEC 2024 YTD I&amp;E'!$L$221,'DEC 2024 YTD I&amp;E'!$M$221,'DEC 2024 YTD I&amp;E'!$L$222,'DEC 2024 YTD I&amp;E'!$M$222,'DEC 2024 YTD I&amp;E'!$J$223,'DEC 2024 YTD I&amp;E'!$K$223,'DEC 2024 YTD I&amp;E'!$L$223,'DEC 2024 YTD I&amp;E'!$M$223,'DEC 2024 YTD I&amp;E'!$L$224,'DEC 2024 YTD I&amp;E'!$M$224</definedName>
    <definedName name="QB_FORMULA_26" localSheetId="5" hidden="1">'DEC 2024 BVA'!$L$226,'DEC 2024 BVA'!$M$226,'DEC 2024 BVA'!$L$227,'DEC 2024 BVA'!$M$227,'DEC 2024 BVA'!$J$229,'DEC 2024 BVA'!$K$229,'DEC 2024 BVA'!$L$229,'DEC 2024 BVA'!$M$229,'DEC 2024 BVA'!$J$230,'DEC 2024 BVA'!$K$230,'DEC 2024 BVA'!$L$230,'DEC 2024 BVA'!$M$230,'DEC 2024 BVA'!$L$232,'DEC 2024 BVA'!$M$232,'DEC 2024 BVA'!$L$233,'DEC 2024 BVA'!$M$233</definedName>
    <definedName name="QB_FORMULA_26" localSheetId="3" hidden="1">'DEC 2024 General Ledger'!$Q$423,'DEC 2024 General Ledger'!$P$424,'DEC 2024 General Ledger'!$Q$424,'DEC 2024 General Ledger'!$P$425,'DEC 2024 General Ledger'!$Q$425,'DEC 2024 General Ledger'!$Q$427,'DEC 2024 General Ledger'!$P$428,'DEC 2024 General Ledger'!$Q$428,'DEC 2024 General Ledger'!$Q$431,'DEC 2024 General Ledger'!$Q$432,'DEC 2024 General Ledger'!$Q$433,'DEC 2024 General Ledger'!$Q$434,'DEC 2024 General Ledger'!$P$435,'DEC 2024 General Ledger'!$Q$435,'DEC 2024 General Ledger'!$Q$437,'DEC 2024 General Ledger'!$Q$438</definedName>
    <definedName name="QB_FORMULA_26" localSheetId="1" hidden="1">'DEC 2024 MTD I&amp;E'!$J$218,'DEC 2024 MTD I&amp;E'!$K$218,'DEC 2024 MTD I&amp;E'!$L$218,'DEC 2024 MTD I&amp;E'!$M$218,'DEC 2024 MTD I&amp;E'!$J$219,'DEC 2024 MTD I&amp;E'!$K$219,'DEC 2024 MTD I&amp;E'!$L$219,'DEC 2024 MTD I&amp;E'!$M$219,'DEC 2024 MTD I&amp;E'!$L$221,'DEC 2024 MTD I&amp;E'!$M$221,'DEC 2024 MTD I&amp;E'!$L$222,'DEC 2024 MTD I&amp;E'!$M$222,'DEC 2024 MTD I&amp;E'!$L$223,'DEC 2024 MTD I&amp;E'!$M$223,'DEC 2024 MTD I&amp;E'!$L$224,'DEC 2024 MTD I&amp;E'!$M$224</definedName>
    <definedName name="QB_FORMULA_26" localSheetId="2" hidden="1">'DEC 2024 YTD I&amp;E'!$L$226,'DEC 2024 YTD I&amp;E'!$M$226,'DEC 2024 YTD I&amp;E'!$L$227,'DEC 2024 YTD I&amp;E'!$M$227,'DEC 2024 YTD I&amp;E'!$J$229,'DEC 2024 YTD I&amp;E'!$K$229,'DEC 2024 YTD I&amp;E'!$L$229,'DEC 2024 YTD I&amp;E'!$M$229,'DEC 2024 YTD I&amp;E'!$J$230,'DEC 2024 YTD I&amp;E'!$K$230,'DEC 2024 YTD I&amp;E'!$L$230,'DEC 2024 YTD I&amp;E'!$M$230,'DEC 2024 YTD I&amp;E'!$L$232,'DEC 2024 YTD I&amp;E'!$M$232,'DEC 2024 YTD I&amp;E'!$L$233,'DEC 2024 YTD I&amp;E'!$M$233</definedName>
    <definedName name="QB_FORMULA_27" localSheetId="5" hidden="1">'DEC 2024 BVA'!$L$234,'DEC 2024 BVA'!$M$234,'DEC 2024 BVA'!$L$235,'DEC 2024 BVA'!$M$235,'DEC 2024 BVA'!$L$236,'DEC 2024 BVA'!$M$236,'DEC 2024 BVA'!$L$237,'DEC 2024 BVA'!$M$237,'DEC 2024 BVA'!$L$239,'DEC 2024 BVA'!$M$239,'DEC 2024 BVA'!$L$240,'DEC 2024 BVA'!$M$240,'DEC 2024 BVA'!$J$241,'DEC 2024 BVA'!$K$241,'DEC 2024 BVA'!$L$241,'DEC 2024 BVA'!$M$241</definedName>
    <definedName name="QB_FORMULA_27" localSheetId="3" hidden="1">'DEC 2024 General Ledger'!$P$439,'DEC 2024 General Ledger'!$Q$439,'DEC 2024 General Ledger'!$P$440,'DEC 2024 General Ledger'!$Q$440,'DEC 2024 General Ledger'!$P$441,'DEC 2024 General Ledger'!$Q$441,'DEC 2024 General Ledger'!$Q$444,'DEC 2024 General Ledger'!$Q$445,'DEC 2024 General Ledger'!$Q$446,'DEC 2024 General Ledger'!$Q$447,'DEC 2024 General Ledger'!$Q$448,'DEC 2024 General Ledger'!$Q$449,'DEC 2024 General Ledger'!$Q$450,'DEC 2024 General Ledger'!$Q$451,'DEC 2024 General Ledger'!$P$452,'DEC 2024 General Ledger'!$Q$452</definedName>
    <definedName name="QB_FORMULA_27" localSheetId="1" hidden="1">'DEC 2024 MTD I&amp;E'!$L$225,'DEC 2024 MTD I&amp;E'!$M$225,'DEC 2024 MTD I&amp;E'!$L$226,'DEC 2024 MTD I&amp;E'!$M$226,'DEC 2024 MTD I&amp;E'!$L$228,'DEC 2024 MTD I&amp;E'!$M$228,'DEC 2024 MTD I&amp;E'!$L$229,'DEC 2024 MTD I&amp;E'!$M$229,'DEC 2024 MTD I&amp;E'!$J$230,'DEC 2024 MTD I&amp;E'!$K$230,'DEC 2024 MTD I&amp;E'!$L$230,'DEC 2024 MTD I&amp;E'!$M$230,'DEC 2024 MTD I&amp;E'!$J$231,'DEC 2024 MTD I&amp;E'!$K$231,'DEC 2024 MTD I&amp;E'!$L$231,'DEC 2024 MTD I&amp;E'!$M$231</definedName>
    <definedName name="QB_FORMULA_27" localSheetId="2" hidden="1">'DEC 2024 YTD I&amp;E'!$L$234,'DEC 2024 YTD I&amp;E'!$M$234,'DEC 2024 YTD I&amp;E'!$L$235,'DEC 2024 YTD I&amp;E'!$M$235,'DEC 2024 YTD I&amp;E'!$L$236,'DEC 2024 YTD I&amp;E'!$M$236,'DEC 2024 YTD I&amp;E'!$L$237,'DEC 2024 YTD I&amp;E'!$M$237,'DEC 2024 YTD I&amp;E'!$L$239,'DEC 2024 YTD I&amp;E'!$M$239,'DEC 2024 YTD I&amp;E'!$L$240,'DEC 2024 YTD I&amp;E'!$M$240,'DEC 2024 YTD I&amp;E'!$J$241,'DEC 2024 YTD I&amp;E'!$K$241,'DEC 2024 YTD I&amp;E'!$L$241,'DEC 2024 YTD I&amp;E'!$M$241</definedName>
    <definedName name="QB_FORMULA_28" localSheetId="5" hidden="1">'DEC 2024 BVA'!$J$242,'DEC 2024 BVA'!$K$242,'DEC 2024 BVA'!$L$242,'DEC 2024 BVA'!$M$242,'DEC 2024 BVA'!$L$243,'DEC 2024 BVA'!$M$243,'DEC 2024 BVA'!$J$244,'DEC 2024 BVA'!$K$244,'DEC 2024 BVA'!$L$244,'DEC 2024 BVA'!$M$244,'DEC 2024 BVA'!$J$245,'DEC 2024 BVA'!$K$245,'DEC 2024 BVA'!$L$245,'DEC 2024 BVA'!$M$245,'DEC 2024 BVA'!$J$251,'DEC 2024 BVA'!$L$255</definedName>
    <definedName name="QB_FORMULA_28" localSheetId="3" hidden="1">'DEC 2024 General Ledger'!$P$453,'DEC 2024 General Ledger'!$Q$453,'DEC 2024 General Ledger'!$Q$456,'DEC 2024 General Ledger'!$P$457,'DEC 2024 General Ledger'!$Q$457,'DEC 2024 General Ledger'!$Q$460,'DEC 2024 General Ledger'!$P$461,'DEC 2024 General Ledger'!$Q$461,'DEC 2024 General Ledger'!$Q$463,'DEC 2024 General Ledger'!$Q$464,'DEC 2024 General Ledger'!$P$465,'DEC 2024 General Ledger'!$Q$465,'DEC 2024 General Ledger'!$P$466,'DEC 2024 General Ledger'!$Q$466,'DEC 2024 General Ledger'!$P$467,'DEC 2024 General Ledger'!$Q$467</definedName>
    <definedName name="QB_FORMULA_28" localSheetId="1" hidden="1">'DEC 2024 MTD I&amp;E'!$L$232,'DEC 2024 MTD I&amp;E'!$M$232,'DEC 2024 MTD I&amp;E'!$J$233,'DEC 2024 MTD I&amp;E'!$K$233,'DEC 2024 MTD I&amp;E'!$L$233,'DEC 2024 MTD I&amp;E'!$M$233,'DEC 2024 MTD I&amp;E'!$J$234,'DEC 2024 MTD I&amp;E'!$K$234,'DEC 2024 MTD I&amp;E'!$L$234,'DEC 2024 MTD I&amp;E'!$M$234,'DEC 2024 MTD I&amp;E'!$L$240,'DEC 2024 MTD I&amp;E'!$M$240,'DEC 2024 MTD I&amp;E'!$L$241,'DEC 2024 MTD I&amp;E'!$M$241,'DEC 2024 MTD I&amp;E'!$L$242,'DEC 2024 MTD I&amp;E'!$M$242</definedName>
    <definedName name="QB_FORMULA_28" localSheetId="2" hidden="1">'DEC 2024 YTD I&amp;E'!$J$242,'DEC 2024 YTD I&amp;E'!$K$242,'DEC 2024 YTD I&amp;E'!$L$242,'DEC 2024 YTD I&amp;E'!$M$242,'DEC 2024 YTD I&amp;E'!$L$243,'DEC 2024 YTD I&amp;E'!$M$243,'DEC 2024 YTD I&amp;E'!$J$244,'DEC 2024 YTD I&amp;E'!$K$244,'DEC 2024 YTD I&amp;E'!$L$244,'DEC 2024 YTD I&amp;E'!$M$244,'DEC 2024 YTD I&amp;E'!$J$245,'DEC 2024 YTD I&amp;E'!$K$245,'DEC 2024 YTD I&amp;E'!$L$245,'DEC 2024 YTD I&amp;E'!$M$245,'DEC 2024 YTD I&amp;E'!$J$251,'DEC 2024 YTD I&amp;E'!$L$255</definedName>
    <definedName name="QB_FORMULA_29" localSheetId="5" hidden="1">'DEC 2024 BVA'!$M$255,'DEC 2024 BVA'!$L$256,'DEC 2024 BVA'!$M$256,'DEC 2024 BVA'!$L$257,'DEC 2024 BVA'!$M$257,'DEC 2024 BVA'!$L$258,'DEC 2024 BVA'!$M$258,'DEC 2024 BVA'!$L$259,'DEC 2024 BVA'!$M$259,'DEC 2024 BVA'!$L$260,'DEC 2024 BVA'!$M$260,'DEC 2024 BVA'!$J$261,'DEC 2024 BVA'!$K$261,'DEC 2024 BVA'!$L$261,'DEC 2024 BVA'!$M$261,'DEC 2024 BVA'!$L$262</definedName>
    <definedName name="QB_FORMULA_29" localSheetId="3" hidden="1">'DEC 2024 General Ledger'!$Q$470,'DEC 2024 General Ledger'!$Q$471,'DEC 2024 General Ledger'!$P$472,'DEC 2024 General Ledger'!$Q$472,'DEC 2024 General Ledger'!$Q$474,'DEC 2024 General Ledger'!$P$475,'DEC 2024 General Ledger'!$Q$475,'DEC 2024 General Ledger'!$P$476,'DEC 2024 General Ledger'!$Q$476,'DEC 2024 General Ledger'!$P$477,'DEC 2024 General Ledger'!$Q$477</definedName>
    <definedName name="QB_FORMULA_29" localSheetId="1" hidden="1">'DEC 2024 MTD I&amp;E'!$L$243,'DEC 2024 MTD I&amp;E'!$M$243,'DEC 2024 MTD I&amp;E'!$L$244,'DEC 2024 MTD I&amp;E'!$M$244,'DEC 2024 MTD I&amp;E'!$L$245,'DEC 2024 MTD I&amp;E'!$M$245,'DEC 2024 MTD I&amp;E'!$J$246,'DEC 2024 MTD I&amp;E'!$K$246,'DEC 2024 MTD I&amp;E'!$L$246,'DEC 2024 MTD I&amp;E'!$M$246,'DEC 2024 MTD I&amp;E'!$L$247,'DEC 2024 MTD I&amp;E'!$M$247,'DEC 2024 MTD I&amp;E'!$L$249,'DEC 2024 MTD I&amp;E'!$M$249,'DEC 2024 MTD I&amp;E'!$L$250,'DEC 2024 MTD I&amp;E'!$M$250</definedName>
    <definedName name="QB_FORMULA_29" localSheetId="2" hidden="1">'DEC 2024 YTD I&amp;E'!$M$255,'DEC 2024 YTD I&amp;E'!$L$256,'DEC 2024 YTD I&amp;E'!$M$256,'DEC 2024 YTD I&amp;E'!$L$257,'DEC 2024 YTD I&amp;E'!$M$257,'DEC 2024 YTD I&amp;E'!$L$258,'DEC 2024 YTD I&amp;E'!$M$258,'DEC 2024 YTD I&amp;E'!$L$259,'DEC 2024 YTD I&amp;E'!$M$259,'DEC 2024 YTD I&amp;E'!$L$260,'DEC 2024 YTD I&amp;E'!$M$260,'DEC 2024 YTD I&amp;E'!$J$261,'DEC 2024 YTD I&amp;E'!$K$261,'DEC 2024 YTD I&amp;E'!$L$261,'DEC 2024 YTD I&amp;E'!$M$261,'DEC 2024 YTD I&amp;E'!$L$262</definedName>
    <definedName name="QB_FORMULA_3" localSheetId="5" hidden="1">'DEC 2024 BVA'!$L$30,'DEC 2024 BVA'!$M$30,'DEC 2024 BVA'!$L$31,'DEC 2024 BVA'!$M$31,'DEC 2024 BVA'!$L$32,'DEC 2024 BVA'!$M$32,'DEC 2024 BVA'!$L$33,'DEC 2024 BVA'!$M$33,'DEC 2024 BVA'!$J$34,'DEC 2024 BVA'!$K$34,'DEC 2024 BVA'!$L$34,'DEC 2024 BVA'!$M$34,'DEC 2024 BVA'!$J$35,'DEC 2024 BVA'!$K$35,'DEC 2024 BVA'!$L$35,'DEC 2024 BVA'!$M$35</definedName>
    <definedName name="QB_FORMULA_3" localSheetId="3" hidden="1">'DEC 2024 General Ledger'!$Q$50,'DEC 2024 General Ledger'!$Q$53,'DEC 2024 General Ledger'!$P$54,'DEC 2024 General Ledger'!$Q$54,'DEC 2024 General Ledger'!$P$55,'DEC 2024 General Ledger'!$Q$55,'DEC 2024 General Ledger'!$Q$58,'DEC 2024 General Ledger'!$Q$59,'DEC 2024 General Ledger'!$Q$60,'DEC 2024 General Ledger'!$Q$61,'DEC 2024 General Ledger'!$Q$62,'DEC 2024 General Ledger'!$P$63,'DEC 2024 General Ledger'!$Q$63,'DEC 2024 General Ledger'!$Q$65,'DEC 2024 General Ledger'!$Q$69,'DEC 2024 General Ledger'!$Q$70</definedName>
    <definedName name="QB_FORMULA_3" localSheetId="1" hidden="1">'DEC 2024 MTD I&amp;E'!$L$30,'DEC 2024 MTD I&amp;E'!$M$30,'DEC 2024 MTD I&amp;E'!$L$31,'DEC 2024 MTD I&amp;E'!$M$31,'DEC 2024 MTD I&amp;E'!$L$32,'DEC 2024 MTD I&amp;E'!$M$32,'DEC 2024 MTD I&amp;E'!$L$33,'DEC 2024 MTD I&amp;E'!$M$33,'DEC 2024 MTD I&amp;E'!$J$34,'DEC 2024 MTD I&amp;E'!$K$34,'DEC 2024 MTD I&amp;E'!$L$34,'DEC 2024 MTD I&amp;E'!$M$34,'DEC 2024 MTD I&amp;E'!$J$35,'DEC 2024 MTD I&amp;E'!$K$35,'DEC 2024 MTD I&amp;E'!$L$35,'DEC 2024 MTD I&amp;E'!$M$35</definedName>
    <definedName name="QB_FORMULA_3" localSheetId="2" hidden="1">'DEC 2024 YTD I&amp;E'!$L$30,'DEC 2024 YTD I&amp;E'!$M$30,'DEC 2024 YTD I&amp;E'!$L$31,'DEC 2024 YTD I&amp;E'!$M$31,'DEC 2024 YTD I&amp;E'!$L$32,'DEC 2024 YTD I&amp;E'!$M$32,'DEC 2024 YTD I&amp;E'!$L$33,'DEC 2024 YTD I&amp;E'!$M$33,'DEC 2024 YTD I&amp;E'!$J$34,'DEC 2024 YTD I&amp;E'!$K$34,'DEC 2024 YTD I&amp;E'!$L$34,'DEC 2024 YTD I&amp;E'!$M$34,'DEC 2024 YTD I&amp;E'!$J$35,'DEC 2024 YTD I&amp;E'!$K$35,'DEC 2024 YTD I&amp;E'!$L$35,'DEC 2024 YTD I&amp;E'!$M$35</definedName>
    <definedName name="QB_FORMULA_30" localSheetId="5" hidden="1">'DEC 2024 BVA'!$M$262,'DEC 2024 BVA'!$L$264,'DEC 2024 BVA'!$M$264,'DEC 2024 BVA'!$L$265,'DEC 2024 BVA'!$M$265,'DEC 2024 BVA'!$L$266,'DEC 2024 BVA'!$M$266,'DEC 2024 BVA'!$L$267,'DEC 2024 BVA'!$M$267,'DEC 2024 BVA'!$J$268,'DEC 2024 BVA'!$K$268,'DEC 2024 BVA'!$L$268,'DEC 2024 BVA'!$M$268,'DEC 2024 BVA'!$L$269,'DEC 2024 BVA'!$M$269,'DEC 2024 BVA'!$L$272</definedName>
    <definedName name="QB_FORMULA_30" localSheetId="1" hidden="1">'DEC 2024 MTD I&amp;E'!$L$251,'DEC 2024 MTD I&amp;E'!$M$251,'DEC 2024 MTD I&amp;E'!$L$252,'DEC 2024 MTD I&amp;E'!$M$252,'DEC 2024 MTD I&amp;E'!$J$253,'DEC 2024 MTD I&amp;E'!$K$253,'DEC 2024 MTD I&amp;E'!$L$253,'DEC 2024 MTD I&amp;E'!$M$253,'DEC 2024 MTD I&amp;E'!$L$254,'DEC 2024 MTD I&amp;E'!$M$254,'DEC 2024 MTD I&amp;E'!$L$256,'DEC 2024 MTD I&amp;E'!$M$256,'DEC 2024 MTD I&amp;E'!$L$257,'DEC 2024 MTD I&amp;E'!$M$257,'DEC 2024 MTD I&amp;E'!$L$258,'DEC 2024 MTD I&amp;E'!$M$258</definedName>
    <definedName name="QB_FORMULA_30" localSheetId="2" hidden="1">'DEC 2024 YTD I&amp;E'!$M$262,'DEC 2024 YTD I&amp;E'!$L$264,'DEC 2024 YTD I&amp;E'!$M$264,'DEC 2024 YTD I&amp;E'!$L$265,'DEC 2024 YTD I&amp;E'!$M$265,'DEC 2024 YTD I&amp;E'!$L$266,'DEC 2024 YTD I&amp;E'!$M$266,'DEC 2024 YTD I&amp;E'!$L$267,'DEC 2024 YTD I&amp;E'!$M$267,'DEC 2024 YTD I&amp;E'!$J$268,'DEC 2024 YTD I&amp;E'!$K$268,'DEC 2024 YTD I&amp;E'!$L$268,'DEC 2024 YTD I&amp;E'!$M$268,'DEC 2024 YTD I&amp;E'!$L$269,'DEC 2024 YTD I&amp;E'!$M$269,'DEC 2024 YTD I&amp;E'!$L$272</definedName>
    <definedName name="QB_FORMULA_31" localSheetId="5" hidden="1">'DEC 2024 BVA'!$M$272,'DEC 2024 BVA'!$L$273,'DEC 2024 BVA'!$M$273,'DEC 2024 BVA'!$L$274,'DEC 2024 BVA'!$M$274,'DEC 2024 BVA'!$L$275,'DEC 2024 BVA'!$M$275,'DEC 2024 BVA'!$L$276,'DEC 2024 BVA'!$M$276,'DEC 2024 BVA'!$L$277,'DEC 2024 BVA'!$M$277,'DEC 2024 BVA'!$L$278,'DEC 2024 BVA'!$M$278,'DEC 2024 BVA'!$L$279,'DEC 2024 BVA'!$M$279,'DEC 2024 BVA'!$L$280</definedName>
    <definedName name="QB_FORMULA_31" localSheetId="1" hidden="1">'DEC 2024 MTD I&amp;E'!$L$259,'DEC 2024 MTD I&amp;E'!$M$259,'DEC 2024 MTD I&amp;E'!$L$260,'DEC 2024 MTD I&amp;E'!$M$260,'DEC 2024 MTD I&amp;E'!$L$261,'DEC 2024 MTD I&amp;E'!$M$261,'DEC 2024 MTD I&amp;E'!$L$262,'DEC 2024 MTD I&amp;E'!$M$262,'DEC 2024 MTD I&amp;E'!$L$263,'DEC 2024 MTD I&amp;E'!$M$263,'DEC 2024 MTD I&amp;E'!$L$264,'DEC 2024 MTD I&amp;E'!$M$264,'DEC 2024 MTD I&amp;E'!$L$265,'DEC 2024 MTD I&amp;E'!$M$265,'DEC 2024 MTD I&amp;E'!$L$266,'DEC 2024 MTD I&amp;E'!$M$266</definedName>
    <definedName name="QB_FORMULA_31" localSheetId="2" hidden="1">'DEC 2024 YTD I&amp;E'!$M$272,'DEC 2024 YTD I&amp;E'!$L$273,'DEC 2024 YTD I&amp;E'!$M$273,'DEC 2024 YTD I&amp;E'!$L$274,'DEC 2024 YTD I&amp;E'!$M$274,'DEC 2024 YTD I&amp;E'!$L$275,'DEC 2024 YTD I&amp;E'!$M$275,'DEC 2024 YTD I&amp;E'!$L$276,'DEC 2024 YTD I&amp;E'!$M$276,'DEC 2024 YTD I&amp;E'!$L$277,'DEC 2024 YTD I&amp;E'!$M$277,'DEC 2024 YTD I&amp;E'!$L$278,'DEC 2024 YTD I&amp;E'!$M$278,'DEC 2024 YTD I&amp;E'!$L$279,'DEC 2024 YTD I&amp;E'!$M$279,'DEC 2024 YTD I&amp;E'!$L$280</definedName>
    <definedName name="QB_FORMULA_32" localSheetId="5" hidden="1">'DEC 2024 BVA'!$M$280,'DEC 2024 BVA'!$L$281,'DEC 2024 BVA'!$M$281,'DEC 2024 BVA'!$L$282,'DEC 2024 BVA'!$M$282,'DEC 2024 BVA'!$J$283,'DEC 2024 BVA'!$K$283,'DEC 2024 BVA'!$L$283,'DEC 2024 BVA'!$M$283,'DEC 2024 BVA'!$J$284,'DEC 2024 BVA'!$K$284,'DEC 2024 BVA'!$L$284,'DEC 2024 BVA'!$M$284,'DEC 2024 BVA'!$J$285,'DEC 2024 BVA'!$K$285,'DEC 2024 BVA'!$L$285</definedName>
    <definedName name="QB_FORMULA_32" localSheetId="1" hidden="1">'DEC 2024 MTD I&amp;E'!$J$267,'DEC 2024 MTD I&amp;E'!$K$267,'DEC 2024 MTD I&amp;E'!$L$267,'DEC 2024 MTD I&amp;E'!$M$267,'DEC 2024 MTD I&amp;E'!$J$268,'DEC 2024 MTD I&amp;E'!$K$268,'DEC 2024 MTD I&amp;E'!$L$268,'DEC 2024 MTD I&amp;E'!$M$268,'DEC 2024 MTD I&amp;E'!$J$269,'DEC 2024 MTD I&amp;E'!$K$269,'DEC 2024 MTD I&amp;E'!$L$269,'DEC 2024 MTD I&amp;E'!$M$269,'DEC 2024 MTD I&amp;E'!$L$271,'DEC 2024 MTD I&amp;E'!$M$271,'DEC 2024 MTD I&amp;E'!$J$275,'DEC 2024 MTD I&amp;E'!$L$277</definedName>
    <definedName name="QB_FORMULA_32" localSheetId="2" hidden="1">'DEC 2024 YTD I&amp;E'!$M$280,'DEC 2024 YTD I&amp;E'!$L$281,'DEC 2024 YTD I&amp;E'!$M$281,'DEC 2024 YTD I&amp;E'!$L$282,'DEC 2024 YTD I&amp;E'!$M$282,'DEC 2024 YTD I&amp;E'!$J$283,'DEC 2024 YTD I&amp;E'!$K$283,'DEC 2024 YTD I&amp;E'!$L$283,'DEC 2024 YTD I&amp;E'!$M$283,'DEC 2024 YTD I&amp;E'!$J$284,'DEC 2024 YTD I&amp;E'!$K$284,'DEC 2024 YTD I&amp;E'!$L$284,'DEC 2024 YTD I&amp;E'!$M$284,'DEC 2024 YTD I&amp;E'!$J$285,'DEC 2024 YTD I&amp;E'!$K$285,'DEC 2024 YTD I&amp;E'!$L$285</definedName>
    <definedName name="QB_FORMULA_33" localSheetId="5" hidden="1">'DEC 2024 BVA'!$M$285,'DEC 2024 BVA'!$L$290,'DEC 2024 BVA'!$M$290,'DEC 2024 BVA'!$J$291,'DEC 2024 BVA'!$K$291,'DEC 2024 BVA'!$L$291,'DEC 2024 BVA'!$M$291,'DEC 2024 BVA'!$J$300,'DEC 2024 BVA'!$J$302,'DEC 2024 BVA'!$L$304,'DEC 2024 BVA'!$M$304,'DEC 2024 BVA'!$L$305,'DEC 2024 BVA'!$M$305,'DEC 2024 BVA'!$L$306,'DEC 2024 BVA'!$M$306,'DEC 2024 BVA'!$L$307</definedName>
    <definedName name="QB_FORMULA_33" localSheetId="1" hidden="1">'DEC 2024 MTD I&amp;E'!$M$277,'DEC 2024 MTD I&amp;E'!$L$278,'DEC 2024 MTD I&amp;E'!$M$278,'DEC 2024 MTD I&amp;E'!$L$279,'DEC 2024 MTD I&amp;E'!$M$279,'DEC 2024 MTD I&amp;E'!$L$280,'DEC 2024 MTD I&amp;E'!$M$280,'DEC 2024 MTD I&amp;E'!$L$281,'DEC 2024 MTD I&amp;E'!$M$281,'DEC 2024 MTD I&amp;E'!$L$282,'DEC 2024 MTD I&amp;E'!$M$282,'DEC 2024 MTD I&amp;E'!$J$283,'DEC 2024 MTD I&amp;E'!$K$283,'DEC 2024 MTD I&amp;E'!$L$283,'DEC 2024 MTD I&amp;E'!$M$283,'DEC 2024 MTD I&amp;E'!$J$284</definedName>
    <definedName name="QB_FORMULA_33" localSheetId="2" hidden="1">'DEC 2024 YTD I&amp;E'!$M$285,'DEC 2024 YTD I&amp;E'!$L$290,'DEC 2024 YTD I&amp;E'!$M$290,'DEC 2024 YTD I&amp;E'!$J$291,'DEC 2024 YTD I&amp;E'!$K$291,'DEC 2024 YTD I&amp;E'!$L$291,'DEC 2024 YTD I&amp;E'!$M$291,'DEC 2024 YTD I&amp;E'!$J$300,'DEC 2024 YTD I&amp;E'!$J$302,'DEC 2024 YTD I&amp;E'!$L$304,'DEC 2024 YTD I&amp;E'!$M$304,'DEC 2024 YTD I&amp;E'!$L$305,'DEC 2024 YTD I&amp;E'!$M$305,'DEC 2024 YTD I&amp;E'!$L$306,'DEC 2024 YTD I&amp;E'!$M$306,'DEC 2024 YTD I&amp;E'!$L$307</definedName>
    <definedName name="QB_FORMULA_34" localSheetId="5" hidden="1">'DEC 2024 BVA'!$M$307,'DEC 2024 BVA'!$L$308,'DEC 2024 BVA'!$M$308,'DEC 2024 BVA'!$L$309,'DEC 2024 BVA'!$M$309,'DEC 2024 BVA'!$J$310,'DEC 2024 BVA'!$K$310,'DEC 2024 BVA'!$L$310,'DEC 2024 BVA'!$M$310,'DEC 2024 BVA'!$J$311,'DEC 2024 BVA'!$K$311,'DEC 2024 BVA'!$L$311,'DEC 2024 BVA'!$M$311,'DEC 2024 BVA'!$J$312,'DEC 2024 BVA'!$K$312,'DEC 2024 BVA'!$L$312</definedName>
    <definedName name="QB_FORMULA_34" localSheetId="1" hidden="1">'DEC 2024 MTD I&amp;E'!$K$284,'DEC 2024 MTD I&amp;E'!$L$284,'DEC 2024 MTD I&amp;E'!$M$284,'DEC 2024 MTD I&amp;E'!$J$285,'DEC 2024 MTD I&amp;E'!$K$285,'DEC 2024 MTD I&amp;E'!$L$285,'DEC 2024 MTD I&amp;E'!$M$285,'DEC 2024 MTD I&amp;E'!$J$286,'DEC 2024 MTD I&amp;E'!$K$286,'DEC 2024 MTD I&amp;E'!$L$286,'DEC 2024 MTD I&amp;E'!$M$286</definedName>
    <definedName name="QB_FORMULA_34" localSheetId="2" hidden="1">'DEC 2024 YTD I&amp;E'!$M$307,'DEC 2024 YTD I&amp;E'!$L$308,'DEC 2024 YTD I&amp;E'!$M$308,'DEC 2024 YTD I&amp;E'!$L$309,'DEC 2024 YTD I&amp;E'!$M$309,'DEC 2024 YTD I&amp;E'!$J$310,'DEC 2024 YTD I&amp;E'!$K$310,'DEC 2024 YTD I&amp;E'!$L$310,'DEC 2024 YTD I&amp;E'!$M$310,'DEC 2024 YTD I&amp;E'!$J$311,'DEC 2024 YTD I&amp;E'!$K$311,'DEC 2024 YTD I&amp;E'!$L$311,'DEC 2024 YTD I&amp;E'!$M$311,'DEC 2024 YTD I&amp;E'!$J$312,'DEC 2024 YTD I&amp;E'!$K$312,'DEC 2024 YTD I&amp;E'!$L$312</definedName>
    <definedName name="QB_FORMULA_35" localSheetId="5" hidden="1">'DEC 2024 BVA'!$M$312,'DEC 2024 BVA'!$J$313,'DEC 2024 BVA'!$K$313,'DEC 2024 BVA'!$L$313,'DEC 2024 BVA'!$M$313</definedName>
    <definedName name="QB_FORMULA_35" localSheetId="2" hidden="1">'DEC 2024 YTD I&amp;E'!$M$312,'DEC 2024 YTD I&amp;E'!$J$313,'DEC 2024 YTD I&amp;E'!$K$313,'DEC 2024 YTD I&amp;E'!$L$313,'DEC 2024 YTD I&amp;E'!$M$313</definedName>
    <definedName name="QB_FORMULA_4" localSheetId="5" hidden="1">'DEC 2024 BVA'!$L$37,'DEC 2024 BVA'!$M$37,'DEC 2024 BVA'!$J$38,'DEC 2024 BVA'!$K$38,'DEC 2024 BVA'!$L$38,'DEC 2024 BVA'!$M$38,'DEC 2024 BVA'!$J$39,'DEC 2024 BVA'!$K$39,'DEC 2024 BVA'!$L$39,'DEC 2024 BVA'!$M$39,'DEC 2024 BVA'!$L$41,'DEC 2024 BVA'!$M$41,'DEC 2024 BVA'!$L$44,'DEC 2024 BVA'!$M$44,'DEC 2024 BVA'!$L$45,'DEC 2024 BVA'!$M$45</definedName>
    <definedName name="QB_FORMULA_4" localSheetId="3" hidden="1">'DEC 2024 General Ledger'!$Q$71,'DEC 2024 General Ledger'!$P$72,'DEC 2024 General Ledger'!$Q$72,'DEC 2024 General Ledger'!$P$73,'DEC 2024 General Ledger'!$Q$73,'DEC 2024 General Ledger'!$Q$76,'DEC 2024 General Ledger'!$P$77,'DEC 2024 General Ledger'!$Q$77,'DEC 2024 General Ledger'!$P$78,'DEC 2024 General Ledger'!$Q$78,'DEC 2024 General Ledger'!$Q$81,'DEC 2024 General Ledger'!$P$82,'DEC 2024 General Ledger'!$Q$82,'DEC 2024 General Ledger'!$Q$84,'DEC 2024 General Ledger'!$P$85,'DEC 2024 General Ledger'!$Q$85</definedName>
    <definedName name="QB_FORMULA_4" localSheetId="1" hidden="1">'DEC 2024 MTD I&amp;E'!$L$37,'DEC 2024 MTD I&amp;E'!$M$37,'DEC 2024 MTD I&amp;E'!$J$38,'DEC 2024 MTD I&amp;E'!$K$38,'DEC 2024 MTD I&amp;E'!$L$38,'DEC 2024 MTD I&amp;E'!$M$38,'DEC 2024 MTD I&amp;E'!$J$39,'DEC 2024 MTD I&amp;E'!$K$39,'DEC 2024 MTD I&amp;E'!$L$39,'DEC 2024 MTD I&amp;E'!$M$39,'DEC 2024 MTD I&amp;E'!$L$41,'DEC 2024 MTD I&amp;E'!$M$41,'DEC 2024 MTD I&amp;E'!$L$43,'DEC 2024 MTD I&amp;E'!$M$43,'DEC 2024 MTD I&amp;E'!$L$44,'DEC 2024 MTD I&amp;E'!$M$44</definedName>
    <definedName name="QB_FORMULA_4" localSheetId="2" hidden="1">'DEC 2024 YTD I&amp;E'!$L$37,'DEC 2024 YTD I&amp;E'!$M$37,'DEC 2024 YTD I&amp;E'!$J$38,'DEC 2024 YTD I&amp;E'!$K$38,'DEC 2024 YTD I&amp;E'!$L$38,'DEC 2024 YTD I&amp;E'!$M$38,'DEC 2024 YTD I&amp;E'!$J$39,'DEC 2024 YTD I&amp;E'!$K$39,'DEC 2024 YTD I&amp;E'!$L$39,'DEC 2024 YTD I&amp;E'!$M$39,'DEC 2024 YTD I&amp;E'!$L$41,'DEC 2024 YTD I&amp;E'!$M$41,'DEC 2024 YTD I&amp;E'!$L$44,'DEC 2024 YTD I&amp;E'!$M$44,'DEC 2024 YTD I&amp;E'!$L$45,'DEC 2024 YTD I&amp;E'!$M$45</definedName>
    <definedName name="QB_FORMULA_5" localSheetId="5" hidden="1">'DEC 2024 BVA'!$L$46,'DEC 2024 BVA'!$M$46,'DEC 2024 BVA'!$L$47,'DEC 2024 BVA'!$M$47,'DEC 2024 BVA'!$J$48,'DEC 2024 BVA'!$K$48,'DEC 2024 BVA'!$L$48,'DEC 2024 BVA'!$M$48,'DEC 2024 BVA'!$L$50,'DEC 2024 BVA'!$M$50,'DEC 2024 BVA'!$L$51,'DEC 2024 BVA'!$M$51,'DEC 2024 BVA'!$L$52,'DEC 2024 BVA'!$M$52,'DEC 2024 BVA'!$L$53,'DEC 2024 BVA'!$M$53</definedName>
    <definedName name="QB_FORMULA_5" localSheetId="3" hidden="1">'DEC 2024 General Ledger'!$Q$87,'DEC 2024 General Ledger'!$P$88,'DEC 2024 General Ledger'!$Q$88,'DEC 2024 General Ledger'!$P$89,'DEC 2024 General Ledger'!$Q$89,'DEC 2024 General Ledger'!$Q$93,'DEC 2024 General Ledger'!$P$94,'DEC 2024 General Ledger'!$Q$94,'DEC 2024 General Ledger'!$Q$96,'DEC 2024 General Ledger'!$Q$97,'DEC 2024 General Ledger'!$Q$98,'DEC 2024 General Ledger'!$Q$99,'DEC 2024 General Ledger'!$P$100,'DEC 2024 General Ledger'!$Q$100,'DEC 2024 General Ledger'!$Q$103,'DEC 2024 General Ledger'!$Q$104</definedName>
    <definedName name="QB_FORMULA_5" localSheetId="1" hidden="1">'DEC 2024 MTD I&amp;E'!$L$45,'DEC 2024 MTD I&amp;E'!$M$45,'DEC 2024 MTD I&amp;E'!$L$46,'DEC 2024 MTD I&amp;E'!$M$46,'DEC 2024 MTD I&amp;E'!$J$47,'DEC 2024 MTD I&amp;E'!$K$47,'DEC 2024 MTD I&amp;E'!$L$47,'DEC 2024 MTD I&amp;E'!$M$47,'DEC 2024 MTD I&amp;E'!$L$49,'DEC 2024 MTD I&amp;E'!$M$49,'DEC 2024 MTD I&amp;E'!$L$50,'DEC 2024 MTD I&amp;E'!$M$50,'DEC 2024 MTD I&amp;E'!$L$51,'DEC 2024 MTD I&amp;E'!$M$51,'DEC 2024 MTD I&amp;E'!$L$52,'DEC 2024 MTD I&amp;E'!$M$52</definedName>
    <definedName name="QB_FORMULA_5" localSheetId="2" hidden="1">'DEC 2024 YTD I&amp;E'!$L$46,'DEC 2024 YTD I&amp;E'!$M$46,'DEC 2024 YTD I&amp;E'!$L$47,'DEC 2024 YTD I&amp;E'!$M$47,'DEC 2024 YTD I&amp;E'!$J$48,'DEC 2024 YTD I&amp;E'!$K$48,'DEC 2024 YTD I&amp;E'!$L$48,'DEC 2024 YTD I&amp;E'!$M$48,'DEC 2024 YTD I&amp;E'!$L$50,'DEC 2024 YTD I&amp;E'!$M$50,'DEC 2024 YTD I&amp;E'!$L$51,'DEC 2024 YTD I&amp;E'!$M$51,'DEC 2024 YTD I&amp;E'!$L$52,'DEC 2024 YTD I&amp;E'!$M$52,'DEC 2024 YTD I&amp;E'!$L$53,'DEC 2024 YTD I&amp;E'!$M$53</definedName>
    <definedName name="QB_FORMULA_6" localSheetId="5" hidden="1">'DEC 2024 BVA'!$L$55,'DEC 2024 BVA'!$M$55,'DEC 2024 BVA'!$L$56,'DEC 2024 BVA'!$M$56,'DEC 2024 BVA'!$J$57,'DEC 2024 BVA'!$K$57,'DEC 2024 BVA'!$L$57,'DEC 2024 BVA'!$M$57,'DEC 2024 BVA'!$L$58,'DEC 2024 BVA'!$M$58,'DEC 2024 BVA'!$L$60,'DEC 2024 BVA'!$M$60,'DEC 2024 BVA'!$L$61,'DEC 2024 BVA'!$M$61,'DEC 2024 BVA'!$L$62,'DEC 2024 BVA'!$M$62</definedName>
    <definedName name="QB_FORMULA_6" localSheetId="3" hidden="1">'DEC 2024 General Ledger'!$Q$105,'DEC 2024 General Ledger'!$Q$106,'DEC 2024 General Ledger'!$Q$107,'DEC 2024 General Ledger'!$Q$108,'DEC 2024 General Ledger'!$Q$109,'DEC 2024 General Ledger'!$Q$110,'DEC 2024 General Ledger'!$Q$111,'DEC 2024 General Ledger'!$Q$112,'DEC 2024 General Ledger'!$P$113,'DEC 2024 General Ledger'!$Q$113,'DEC 2024 General Ledger'!$Q$115,'DEC 2024 General Ledger'!$P$116,'DEC 2024 General Ledger'!$Q$116,'DEC 2024 General Ledger'!$Q$118,'DEC 2024 General Ledger'!$P$119,'DEC 2024 General Ledger'!$Q$119</definedName>
    <definedName name="QB_FORMULA_6" localSheetId="1" hidden="1">'DEC 2024 MTD I&amp;E'!$L$54,'DEC 2024 MTD I&amp;E'!$M$54,'DEC 2024 MTD I&amp;E'!$L$55,'DEC 2024 MTD I&amp;E'!$M$55,'DEC 2024 MTD I&amp;E'!$J$56,'DEC 2024 MTD I&amp;E'!$K$56,'DEC 2024 MTD I&amp;E'!$L$56,'DEC 2024 MTD I&amp;E'!$M$56,'DEC 2024 MTD I&amp;E'!$L$57,'DEC 2024 MTD I&amp;E'!$M$57,'DEC 2024 MTD I&amp;E'!$L$59,'DEC 2024 MTD I&amp;E'!$M$59,'DEC 2024 MTD I&amp;E'!$L$60,'DEC 2024 MTD I&amp;E'!$M$60,'DEC 2024 MTD I&amp;E'!$L$61,'DEC 2024 MTD I&amp;E'!$M$61</definedName>
    <definedName name="QB_FORMULA_6" localSheetId="2" hidden="1">'DEC 2024 YTD I&amp;E'!$L$55,'DEC 2024 YTD I&amp;E'!$M$55,'DEC 2024 YTD I&amp;E'!$L$56,'DEC 2024 YTD I&amp;E'!$M$56,'DEC 2024 YTD I&amp;E'!$J$57,'DEC 2024 YTD I&amp;E'!$K$57,'DEC 2024 YTD I&amp;E'!$L$57,'DEC 2024 YTD I&amp;E'!$M$57,'DEC 2024 YTD I&amp;E'!$L$58,'DEC 2024 YTD I&amp;E'!$M$58,'DEC 2024 YTD I&amp;E'!$L$60,'DEC 2024 YTD I&amp;E'!$M$60,'DEC 2024 YTD I&amp;E'!$L$61,'DEC 2024 YTD I&amp;E'!$M$61,'DEC 2024 YTD I&amp;E'!$L$62,'DEC 2024 YTD I&amp;E'!$M$62</definedName>
    <definedName name="QB_FORMULA_7" localSheetId="5" hidden="1">'DEC 2024 BVA'!$J$63,'DEC 2024 BVA'!$K$63,'DEC 2024 BVA'!$L$63,'DEC 2024 BVA'!$M$63,'DEC 2024 BVA'!$L$65,'DEC 2024 BVA'!$M$65,'DEC 2024 BVA'!$L$66,'DEC 2024 BVA'!$M$66,'DEC 2024 BVA'!$L$67,'DEC 2024 BVA'!$M$67,'DEC 2024 BVA'!$L$68,'DEC 2024 BVA'!$M$68,'DEC 2024 BVA'!$J$69,'DEC 2024 BVA'!$K$69,'DEC 2024 BVA'!$L$69,'DEC 2024 BVA'!$M$69</definedName>
    <definedName name="QB_FORMULA_7" localSheetId="3" hidden="1">'DEC 2024 General Ledger'!$P$120,'DEC 2024 General Ledger'!$Q$120,'DEC 2024 General Ledger'!$Q$122,'DEC 2024 General Ledger'!$Q$123,'DEC 2024 General Ledger'!$Q$124,'DEC 2024 General Ledger'!$Q$125,'DEC 2024 General Ledger'!$Q$126,'DEC 2024 General Ledger'!$Q$127,'DEC 2024 General Ledger'!$Q$128,'DEC 2024 General Ledger'!$Q$129,'DEC 2024 General Ledger'!$Q$130,'DEC 2024 General Ledger'!$Q$131,'DEC 2024 General Ledger'!$Q$132,'DEC 2024 General Ledger'!$Q$133,'DEC 2024 General Ledger'!$Q$134,'DEC 2024 General Ledger'!$Q$135</definedName>
    <definedName name="QB_FORMULA_7" localSheetId="1" hidden="1">'DEC 2024 MTD I&amp;E'!$J$62,'DEC 2024 MTD I&amp;E'!$K$62,'DEC 2024 MTD I&amp;E'!$L$62,'DEC 2024 MTD I&amp;E'!$M$62,'DEC 2024 MTD I&amp;E'!$L$64,'DEC 2024 MTD I&amp;E'!$M$64,'DEC 2024 MTD I&amp;E'!$L$65,'DEC 2024 MTD I&amp;E'!$M$65,'DEC 2024 MTD I&amp;E'!$L$66,'DEC 2024 MTD I&amp;E'!$M$66,'DEC 2024 MTD I&amp;E'!$L$67,'DEC 2024 MTD I&amp;E'!$M$67,'DEC 2024 MTD I&amp;E'!$J$68,'DEC 2024 MTD I&amp;E'!$K$68,'DEC 2024 MTD I&amp;E'!$L$68,'DEC 2024 MTD I&amp;E'!$M$68</definedName>
    <definedName name="QB_FORMULA_7" localSheetId="2" hidden="1">'DEC 2024 YTD I&amp;E'!$J$63,'DEC 2024 YTD I&amp;E'!$K$63,'DEC 2024 YTD I&amp;E'!$L$63,'DEC 2024 YTD I&amp;E'!$M$63,'DEC 2024 YTD I&amp;E'!$L$65,'DEC 2024 YTD I&amp;E'!$M$65,'DEC 2024 YTD I&amp;E'!$L$66,'DEC 2024 YTD I&amp;E'!$M$66,'DEC 2024 YTD I&amp;E'!$L$67,'DEC 2024 YTD I&amp;E'!$M$67,'DEC 2024 YTD I&amp;E'!$L$68,'DEC 2024 YTD I&amp;E'!$M$68,'DEC 2024 YTD I&amp;E'!$J$69,'DEC 2024 YTD I&amp;E'!$K$69,'DEC 2024 YTD I&amp;E'!$L$69,'DEC 2024 YTD I&amp;E'!$M$69</definedName>
    <definedName name="QB_FORMULA_8" localSheetId="5" hidden="1">'DEC 2024 BVA'!$L$71,'DEC 2024 BVA'!$M$71,'DEC 2024 BVA'!$L$72,'DEC 2024 BVA'!$M$72,'DEC 2024 BVA'!$L$73,'DEC 2024 BVA'!$M$73,'DEC 2024 BVA'!$L$74,'DEC 2024 BVA'!$M$74,'DEC 2024 BVA'!$L$75,'DEC 2024 BVA'!$M$75,'DEC 2024 BVA'!$L$76,'DEC 2024 BVA'!$M$76,'DEC 2024 BVA'!$L$77,'DEC 2024 BVA'!$M$77,'DEC 2024 BVA'!$L$78,'DEC 2024 BVA'!$M$78</definedName>
    <definedName name="QB_FORMULA_8" localSheetId="3" hidden="1">'DEC 2024 General Ledger'!$Q$136,'DEC 2024 General Ledger'!$Q$137,'DEC 2024 General Ledger'!$Q$138,'DEC 2024 General Ledger'!$Q$139,'DEC 2024 General Ledger'!$Q$140,'DEC 2024 General Ledger'!$Q$141,'DEC 2024 General Ledger'!$Q$142,'DEC 2024 General Ledger'!$Q$143,'DEC 2024 General Ledger'!$Q$144,'DEC 2024 General Ledger'!$Q$145,'DEC 2024 General Ledger'!$Q$146,'DEC 2024 General Ledger'!$Q$147,'DEC 2024 General Ledger'!$Q$148,'DEC 2024 General Ledger'!$Q$149,'DEC 2024 General Ledger'!$Q$150,'DEC 2024 General Ledger'!$Q$151</definedName>
    <definedName name="QB_FORMULA_8" localSheetId="1" hidden="1">'DEC 2024 MTD I&amp;E'!$L$70,'DEC 2024 MTD I&amp;E'!$M$70,'DEC 2024 MTD I&amp;E'!$L$71,'DEC 2024 MTD I&amp;E'!$M$71,'DEC 2024 MTD I&amp;E'!$L$72,'DEC 2024 MTD I&amp;E'!$M$72,'DEC 2024 MTD I&amp;E'!$L$73,'DEC 2024 MTD I&amp;E'!$M$73,'DEC 2024 MTD I&amp;E'!$L$74,'DEC 2024 MTD I&amp;E'!$M$74,'DEC 2024 MTD I&amp;E'!$L$75,'DEC 2024 MTD I&amp;E'!$M$75,'DEC 2024 MTD I&amp;E'!$L$76,'DEC 2024 MTD I&amp;E'!$M$76,'DEC 2024 MTD I&amp;E'!$L$77,'DEC 2024 MTD I&amp;E'!$M$77</definedName>
    <definedName name="QB_FORMULA_8" localSheetId="2" hidden="1">'DEC 2024 YTD I&amp;E'!$L$71,'DEC 2024 YTD I&amp;E'!$M$71,'DEC 2024 YTD I&amp;E'!$L$72,'DEC 2024 YTD I&amp;E'!$M$72,'DEC 2024 YTD I&amp;E'!$L$73,'DEC 2024 YTD I&amp;E'!$M$73,'DEC 2024 YTD I&amp;E'!$L$74,'DEC 2024 YTD I&amp;E'!$M$74,'DEC 2024 YTD I&amp;E'!$L$75,'DEC 2024 YTD I&amp;E'!$M$75,'DEC 2024 YTD I&amp;E'!$L$76,'DEC 2024 YTD I&amp;E'!$M$76,'DEC 2024 YTD I&amp;E'!$L$77,'DEC 2024 YTD I&amp;E'!$M$77,'DEC 2024 YTD I&amp;E'!$L$78,'DEC 2024 YTD I&amp;E'!$M$78</definedName>
    <definedName name="QB_FORMULA_9" localSheetId="5" hidden="1">'DEC 2024 BVA'!$J$79,'DEC 2024 BVA'!$K$79,'DEC 2024 BVA'!$L$79,'DEC 2024 BVA'!$M$79,'DEC 2024 BVA'!$L$83,'DEC 2024 BVA'!$M$83,'DEC 2024 BVA'!$L$85,'DEC 2024 BVA'!$M$85,'DEC 2024 BVA'!$L$86,'DEC 2024 BVA'!$M$86,'DEC 2024 BVA'!$L$87,'DEC 2024 BVA'!$M$87,'DEC 2024 BVA'!$L$88,'DEC 2024 BVA'!$M$88,'DEC 2024 BVA'!$L$89,'DEC 2024 BVA'!$M$89</definedName>
    <definedName name="QB_FORMULA_9" localSheetId="3" hidden="1">'DEC 2024 General Ledger'!$P$152,'DEC 2024 General Ledger'!$Q$152,'DEC 2024 General Ledger'!$Q$154,'DEC 2024 General Ledger'!$Q$155,'DEC 2024 General Ledger'!$Q$156,'DEC 2024 General Ledger'!$Q$157,'DEC 2024 General Ledger'!$Q$158,'DEC 2024 General Ledger'!$Q$159,'DEC 2024 General Ledger'!$P$160,'DEC 2024 General Ledger'!$Q$160,'DEC 2024 General Ledger'!$Q$162,'DEC 2024 General Ledger'!$Q$163,'DEC 2024 General Ledger'!$Q$164,'DEC 2024 General Ledger'!$Q$165,'DEC 2024 General Ledger'!$Q$166,'DEC 2024 General Ledger'!$Q$167</definedName>
    <definedName name="QB_FORMULA_9" localSheetId="1" hidden="1">'DEC 2024 MTD I&amp;E'!$J$78,'DEC 2024 MTD I&amp;E'!$K$78,'DEC 2024 MTD I&amp;E'!$L$78,'DEC 2024 MTD I&amp;E'!$M$78,'DEC 2024 MTD I&amp;E'!$L$82,'DEC 2024 MTD I&amp;E'!$M$82,'DEC 2024 MTD I&amp;E'!$L$84,'DEC 2024 MTD I&amp;E'!$M$84,'DEC 2024 MTD I&amp;E'!$L$85,'DEC 2024 MTD I&amp;E'!$M$85,'DEC 2024 MTD I&amp;E'!$L$86,'DEC 2024 MTD I&amp;E'!$M$86,'DEC 2024 MTD I&amp;E'!$L$87,'DEC 2024 MTD I&amp;E'!$M$87,'DEC 2024 MTD I&amp;E'!$L$88,'DEC 2024 MTD I&amp;E'!$M$88</definedName>
    <definedName name="QB_FORMULA_9" localSheetId="2" hidden="1">'DEC 2024 YTD I&amp;E'!$J$79,'DEC 2024 YTD I&amp;E'!$K$79,'DEC 2024 YTD I&amp;E'!$L$79,'DEC 2024 YTD I&amp;E'!$M$79,'DEC 2024 YTD I&amp;E'!$L$83,'DEC 2024 YTD I&amp;E'!$M$83,'DEC 2024 YTD I&amp;E'!$L$85,'DEC 2024 YTD I&amp;E'!$M$85,'DEC 2024 YTD I&amp;E'!$L$86,'DEC 2024 YTD I&amp;E'!$M$86,'DEC 2024 YTD I&amp;E'!$L$87,'DEC 2024 YTD I&amp;E'!$M$87,'DEC 2024 YTD I&amp;E'!$L$88,'DEC 2024 YTD I&amp;E'!$M$88,'DEC 2024 YTD I&amp;E'!$L$89,'DEC 2024 YTD I&amp;E'!$M$89</definedName>
    <definedName name="QB_ROW_1" localSheetId="0" hidden="1">'DEC 2024 Balance Sheet'!$A$2</definedName>
    <definedName name="QB_ROW_10031" localSheetId="0" hidden="1">'DEC 2024 Balance Sheet'!$D$40</definedName>
    <definedName name="QB_ROW_1011" localSheetId="0" hidden="1">'DEC 2024 Balance Sheet'!$B$3</definedName>
    <definedName name="QB_ROW_101230" localSheetId="0" hidden="1">'DEC 2024 Balance Sheet'!$D$16</definedName>
    <definedName name="QB_ROW_10331" localSheetId="0" hidden="1">'DEC 2024 Balance Sheet'!$D$42</definedName>
    <definedName name="QB_ROW_105020" localSheetId="3" hidden="1">'DEC 2024 General Ledger'!$C$401</definedName>
    <definedName name="QB_ROW_105250" localSheetId="5" hidden="1">'DEC 2024 BVA'!$F$211</definedName>
    <definedName name="QB_ROW_105250" localSheetId="1" hidden="1">'DEC 2024 MTD I&amp;E'!$F$202</definedName>
    <definedName name="QB_ROW_105250" localSheetId="2" hidden="1">'DEC 2024 YTD I&amp;E'!$F$211</definedName>
    <definedName name="QB_ROW_105320" localSheetId="3" hidden="1">'DEC 2024 General Ledger'!$C$403</definedName>
    <definedName name="QB_ROW_106250" localSheetId="5" hidden="1">'DEC 2024 BVA'!$F$237</definedName>
    <definedName name="QB_ROW_106250" localSheetId="1" hidden="1">'DEC 2024 MTD I&amp;E'!$F$226</definedName>
    <definedName name="QB_ROW_106250" localSheetId="2" hidden="1">'DEC 2024 YTD I&amp;E'!$F$237</definedName>
    <definedName name="QB_ROW_107050" localSheetId="5" hidden="1">'DEC 2024 BVA'!$F$238</definedName>
    <definedName name="QB_ROW_107050" localSheetId="1" hidden="1">'DEC 2024 MTD I&amp;E'!$F$227</definedName>
    <definedName name="QB_ROW_107050" localSheetId="2" hidden="1">'DEC 2024 YTD I&amp;E'!$F$238</definedName>
    <definedName name="QB_ROW_107350" localSheetId="5" hidden="1">'DEC 2024 BVA'!$F$241</definedName>
    <definedName name="QB_ROW_107350" localSheetId="1" hidden="1">'DEC 2024 MTD I&amp;E'!$F$230</definedName>
    <definedName name="QB_ROW_107350" localSheetId="2" hidden="1">'DEC 2024 YTD I&amp;E'!$F$241</definedName>
    <definedName name="QB_ROW_108260" localSheetId="5" hidden="1">'DEC 2024 BVA'!$G$172</definedName>
    <definedName name="QB_ROW_108260" localSheetId="1" hidden="1">'DEC 2024 MTD I&amp;E'!$G$166</definedName>
    <definedName name="QB_ROW_108260" localSheetId="2" hidden="1">'DEC 2024 YTD I&amp;E'!$G$172</definedName>
    <definedName name="QB_ROW_109260" localSheetId="5" hidden="1">'DEC 2024 BVA'!$G$55</definedName>
    <definedName name="QB_ROW_109260" localSheetId="1" hidden="1">'DEC 2024 MTD I&amp;E'!$G$54</definedName>
    <definedName name="QB_ROW_109260" localSheetId="2" hidden="1">'DEC 2024 YTD I&amp;E'!$G$55</definedName>
    <definedName name="QB_ROW_11031" localSheetId="0" hidden="1">'DEC 2024 Balance Sheet'!$D$43</definedName>
    <definedName name="QB_ROW_111240" localSheetId="5" hidden="1">'DEC 2024 BVA'!$E$8</definedName>
    <definedName name="QB_ROW_111240" localSheetId="1" hidden="1">'DEC 2024 MTD I&amp;E'!$E$8</definedName>
    <definedName name="QB_ROW_111240" localSheetId="2" hidden="1">'DEC 2024 YTD I&amp;E'!$E$8</definedName>
    <definedName name="QB_ROW_112250" localSheetId="5" hidden="1">'DEC 2024 BVA'!$F$157</definedName>
    <definedName name="QB_ROW_112250" localSheetId="1" hidden="1">'DEC 2024 MTD I&amp;E'!$F$151</definedName>
    <definedName name="QB_ROW_112250" localSheetId="2" hidden="1">'DEC 2024 YTD I&amp;E'!$F$157</definedName>
    <definedName name="QB_ROW_113010" localSheetId="3" hidden="1">'DEC 2024 General Ledger'!$B$5</definedName>
    <definedName name="QB_ROW_113240" localSheetId="5" hidden="1">'DEC 2024 BVA'!$E$10</definedName>
    <definedName name="QB_ROW_113240" localSheetId="1" hidden="1">'DEC 2024 MTD I&amp;E'!$E$10</definedName>
    <definedName name="QB_ROW_113240" localSheetId="2" hidden="1">'DEC 2024 YTD I&amp;E'!$E$10</definedName>
    <definedName name="QB_ROW_11331" localSheetId="0" hidden="1">'DEC 2024 Balance Sheet'!$D$45</definedName>
    <definedName name="QB_ROW_113310" localSheetId="3" hidden="1">'DEC 2024 General Ledger'!$B$9</definedName>
    <definedName name="QB_ROW_114030" localSheetId="5" hidden="1">'DEC 2024 BVA'!$D$248</definedName>
    <definedName name="QB_ROW_114030" localSheetId="2" hidden="1">'DEC 2024 YTD I&amp;E'!$D$248</definedName>
    <definedName name="QB_ROW_114330" localSheetId="5" hidden="1">'DEC 2024 BVA'!$D$251</definedName>
    <definedName name="QB_ROW_114330" localSheetId="2" hidden="1">'DEC 2024 YTD I&amp;E'!$D$251</definedName>
    <definedName name="QB_ROW_117220" localSheetId="0" hidden="1">'DEC 2024 Balance Sheet'!$C$26</definedName>
    <definedName name="QB_ROW_118220" localSheetId="0" hidden="1">'DEC 2024 Balance Sheet'!$C$32</definedName>
    <definedName name="QB_ROW_12031" localSheetId="0" hidden="1">'DEC 2024 Balance Sheet'!$D$46</definedName>
    <definedName name="QB_ROW_1220" localSheetId="0" hidden="1">'DEC 2024 Balance Sheet'!$C$76</definedName>
    <definedName name="QB_ROW_12331" localSheetId="0" hidden="1">'DEC 2024 Balance Sheet'!$D$63</definedName>
    <definedName name="QB_ROW_124270" localSheetId="5" hidden="1">'DEC 2024 BVA'!$H$94</definedName>
    <definedName name="QB_ROW_124270" localSheetId="1" hidden="1">'DEC 2024 MTD I&amp;E'!$H$93</definedName>
    <definedName name="QB_ROW_124270" localSheetId="2" hidden="1">'DEC 2024 YTD I&amp;E'!$H$94</definedName>
    <definedName name="QB_ROW_125260" localSheetId="5" hidden="1">'DEC 2024 BVA'!$G$191</definedName>
    <definedName name="QB_ROW_125260" localSheetId="1" hidden="1">'DEC 2024 MTD I&amp;E'!$G$182</definedName>
    <definedName name="QB_ROW_125260" localSheetId="2" hidden="1">'DEC 2024 YTD I&amp;E'!$G$191</definedName>
    <definedName name="QB_ROW_127220" localSheetId="0" hidden="1">'DEC 2024 Balance Sheet'!$C$34</definedName>
    <definedName name="QB_ROW_128260" localSheetId="5" hidden="1">'DEC 2024 BVA'!$G$201</definedName>
    <definedName name="QB_ROW_128260" localSheetId="1" hidden="1">'DEC 2024 MTD I&amp;E'!$G$192</definedName>
    <definedName name="QB_ROW_128260" localSheetId="2" hidden="1">'DEC 2024 YTD I&amp;E'!$G$201</definedName>
    <definedName name="QB_ROW_129220" localSheetId="0" hidden="1">'DEC 2024 Balance Sheet'!$C$77</definedName>
    <definedName name="QB_ROW_130010" localSheetId="3" hidden="1">'DEC 2024 General Ledger'!$B$56</definedName>
    <definedName name="QB_ROW_130040" localSheetId="5" hidden="1">'DEC 2024 BVA'!$E$49</definedName>
    <definedName name="QB_ROW_130040" localSheetId="1" hidden="1">'DEC 2024 MTD I&amp;E'!$E$48</definedName>
    <definedName name="QB_ROW_130040" localSheetId="2" hidden="1">'DEC 2024 YTD I&amp;E'!$E$49</definedName>
    <definedName name="QB_ROW_130310" localSheetId="3" hidden="1">'DEC 2024 General Ledger'!$B$353</definedName>
    <definedName name="QB_ROW_130340" localSheetId="5" hidden="1">'DEC 2024 BVA'!$E$150</definedName>
    <definedName name="QB_ROW_130340" localSheetId="1" hidden="1">'DEC 2024 MTD I&amp;E'!$E$144</definedName>
    <definedName name="QB_ROW_130340" localSheetId="2" hidden="1">'DEC 2024 YTD I&amp;E'!$E$150</definedName>
    <definedName name="QB_ROW_131020" localSheetId="3" hidden="1">'DEC 2024 General Ledger'!$C$287</definedName>
    <definedName name="QB_ROW_131050" localSheetId="5" hidden="1">'DEC 2024 BVA'!$F$118</definedName>
    <definedName name="QB_ROW_131050" localSheetId="1" hidden="1">'DEC 2024 MTD I&amp;E'!$F$116</definedName>
    <definedName name="QB_ROW_131050" localSheetId="2" hidden="1">'DEC 2024 YTD I&amp;E'!$F$118</definedName>
    <definedName name="QB_ROW_1311" localSheetId="0" hidden="1">'DEC 2024 Balance Sheet'!$B$24</definedName>
    <definedName name="QB_ROW_131320" localSheetId="3" hidden="1">'DEC 2024 General Ledger'!$C$352</definedName>
    <definedName name="QB_ROW_131350" localSheetId="5" hidden="1">'DEC 2024 BVA'!$F$149</definedName>
    <definedName name="QB_ROW_131350" localSheetId="1" hidden="1">'DEC 2024 MTD I&amp;E'!$F$143</definedName>
    <definedName name="QB_ROW_131350" localSheetId="2" hidden="1">'DEC 2024 YTD I&amp;E'!$F$149</definedName>
    <definedName name="QB_ROW_132010" localSheetId="3" hidden="1">'DEC 2024 General Ledger'!$B$354</definedName>
    <definedName name="QB_ROW_132040" localSheetId="5" hidden="1">'DEC 2024 BVA'!$E$151</definedName>
    <definedName name="QB_ROW_132040" localSheetId="1" hidden="1">'DEC 2024 MTD I&amp;E'!$E$145</definedName>
    <definedName name="QB_ROW_132040" localSheetId="2" hidden="1">'DEC 2024 YTD I&amp;E'!$E$151</definedName>
    <definedName name="QB_ROW_132310" localSheetId="3" hidden="1">'DEC 2024 General Ledger'!$B$358</definedName>
    <definedName name="QB_ROW_132340" localSheetId="5" hidden="1">'DEC 2024 BVA'!$E$154</definedName>
    <definedName name="QB_ROW_132340" localSheetId="1" hidden="1">'DEC 2024 MTD I&amp;E'!$E$148</definedName>
    <definedName name="QB_ROW_132340" localSheetId="2" hidden="1">'DEC 2024 YTD I&amp;E'!$E$154</definedName>
    <definedName name="QB_ROW_133010" localSheetId="3" hidden="1">'DEC 2024 General Ledger'!$B$359</definedName>
    <definedName name="QB_ROW_133040" localSheetId="5" hidden="1">'DEC 2024 BVA'!$E$155</definedName>
    <definedName name="QB_ROW_133040" localSheetId="1" hidden="1">'DEC 2024 MTD I&amp;E'!$E$149</definedName>
    <definedName name="QB_ROW_133040" localSheetId="2" hidden="1">'DEC 2024 YTD I&amp;E'!$E$155</definedName>
    <definedName name="QB_ROW_133310" localSheetId="3" hidden="1">'DEC 2024 General Ledger'!$B$367</definedName>
    <definedName name="QB_ROW_133340" localSheetId="5" hidden="1">'DEC 2024 BVA'!$E$161</definedName>
    <definedName name="QB_ROW_133340" localSheetId="1" hidden="1">'DEC 2024 MTD I&amp;E'!$E$155</definedName>
    <definedName name="QB_ROW_133340" localSheetId="2" hidden="1">'DEC 2024 YTD I&amp;E'!$E$161</definedName>
    <definedName name="QB_ROW_134010" localSheetId="3" hidden="1">'DEC 2024 General Ledger'!$B$368</definedName>
    <definedName name="QB_ROW_134040" localSheetId="5" hidden="1">'DEC 2024 BVA'!$E$162</definedName>
    <definedName name="QB_ROW_134040" localSheetId="1" hidden="1">'DEC 2024 MTD I&amp;E'!$E$156</definedName>
    <definedName name="QB_ROW_134040" localSheetId="2" hidden="1">'DEC 2024 YTD I&amp;E'!$E$162</definedName>
    <definedName name="QB_ROW_134310" localSheetId="3" hidden="1">'DEC 2024 General Ledger'!$B$399</definedName>
    <definedName name="QB_ROW_134340" localSheetId="5" hidden="1">'DEC 2024 BVA'!$E$209</definedName>
    <definedName name="QB_ROW_134340" localSheetId="1" hidden="1">'DEC 2024 MTD I&amp;E'!$E$200</definedName>
    <definedName name="QB_ROW_134340" localSheetId="2" hidden="1">'DEC 2024 YTD I&amp;E'!$E$209</definedName>
    <definedName name="QB_ROW_136030" localSheetId="3" hidden="1">'DEC 2024 General Ledger'!$D$68</definedName>
    <definedName name="QB_ROW_136260" localSheetId="5" hidden="1">'DEC 2024 BVA'!$G$60</definedName>
    <definedName name="QB_ROW_136260" localSheetId="1" hidden="1">'DEC 2024 MTD I&amp;E'!$G$59</definedName>
    <definedName name="QB_ROW_136260" localSheetId="2" hidden="1">'DEC 2024 YTD I&amp;E'!$G$60</definedName>
    <definedName name="QB_ROW_136330" localSheetId="3" hidden="1">'DEC 2024 General Ledger'!$D$72</definedName>
    <definedName name="QB_ROW_137070" localSheetId="5" hidden="1">'DEC 2024 BVA'!$H$124</definedName>
    <definedName name="QB_ROW_137070" localSheetId="2" hidden="1">'DEC 2024 YTD I&amp;E'!$H$124</definedName>
    <definedName name="QB_ROW_137280" localSheetId="5" hidden="1">'DEC 2024 BVA'!$I$126</definedName>
    <definedName name="QB_ROW_137280" localSheetId="2" hidden="1">'DEC 2024 YTD I&amp;E'!$I$126</definedName>
    <definedName name="QB_ROW_137370" localSheetId="5" hidden="1">'DEC 2024 BVA'!$H$127</definedName>
    <definedName name="QB_ROW_137370" localSheetId="1" hidden="1">'DEC 2024 MTD I&amp;E'!$H$122</definedName>
    <definedName name="QB_ROW_137370" localSheetId="2" hidden="1">'DEC 2024 YTD I&amp;E'!$H$127</definedName>
    <definedName name="QB_ROW_139030" localSheetId="3" hidden="1">'DEC 2024 General Ledger'!$D$174</definedName>
    <definedName name="QB_ROW_139260" localSheetId="5" hidden="1">'DEC 2024 BVA'!$G$97</definedName>
    <definedName name="QB_ROW_139260" localSheetId="1" hidden="1">'DEC 2024 MTD I&amp;E'!$G$96</definedName>
    <definedName name="QB_ROW_139260" localSheetId="2" hidden="1">'DEC 2024 YTD I&amp;E'!$G$97</definedName>
    <definedName name="QB_ROW_139330" localSheetId="3" hidden="1">'DEC 2024 General Ledger'!$D$183</definedName>
    <definedName name="QB_ROW_14011" localSheetId="0" hidden="1">'DEC 2024 Balance Sheet'!$B$66</definedName>
    <definedName name="QB_ROW_14250" localSheetId="0" hidden="1">'DEC 2024 Balance Sheet'!$F$56</definedName>
    <definedName name="QB_ROW_143030" localSheetId="3" hidden="1">'DEC 2024 General Ledger'!$D$75</definedName>
    <definedName name="QB_ROW_14311" localSheetId="0" hidden="1">'DEC 2024 Balance Sheet'!$B$79</definedName>
    <definedName name="QB_ROW_143260" localSheetId="5" hidden="1">'DEC 2024 BVA'!$G$68</definedName>
    <definedName name="QB_ROW_143260" localSheetId="1" hidden="1">'DEC 2024 MTD I&amp;E'!$G$67</definedName>
    <definedName name="QB_ROW_143260" localSheetId="2" hidden="1">'DEC 2024 YTD I&amp;E'!$G$68</definedName>
    <definedName name="QB_ROW_143330" localSheetId="3" hidden="1">'DEC 2024 General Ledger'!$D$77</definedName>
    <definedName name="QB_ROW_144030" localSheetId="3" hidden="1">'DEC 2024 General Ledger'!$D$383</definedName>
    <definedName name="QB_ROW_144260" localSheetId="5" hidden="1">'DEC 2024 BVA'!$G$184</definedName>
    <definedName name="QB_ROW_144260" localSheetId="1" hidden="1">'DEC 2024 MTD I&amp;E'!$G$175</definedName>
    <definedName name="QB_ROW_144260" localSheetId="2" hidden="1">'DEC 2024 YTD I&amp;E'!$G$184</definedName>
    <definedName name="QB_ROW_144330" localSheetId="3" hidden="1">'DEC 2024 General Ledger'!$D$385</definedName>
    <definedName name="QB_ROW_145030" localSheetId="3" hidden="1">'DEC 2024 General Ledger'!$D$386</definedName>
    <definedName name="QB_ROW_145260" localSheetId="5" hidden="1">'DEC 2024 BVA'!$G$185</definedName>
    <definedName name="QB_ROW_145260" localSheetId="1" hidden="1">'DEC 2024 MTD I&amp;E'!$G$176</definedName>
    <definedName name="QB_ROW_145260" localSheetId="2" hidden="1">'DEC 2024 YTD I&amp;E'!$G$185</definedName>
    <definedName name="QB_ROW_145330" localSheetId="3" hidden="1">'DEC 2024 General Ledger'!$D$390</definedName>
    <definedName name="QB_ROW_147260" localSheetId="5" hidden="1">'DEC 2024 BVA'!$G$193</definedName>
    <definedName name="QB_ROW_147260" localSheetId="1" hidden="1">'DEC 2024 MTD I&amp;E'!$G$184</definedName>
    <definedName name="QB_ROW_147260" localSheetId="2" hidden="1">'DEC 2024 YTD I&amp;E'!$G$193</definedName>
    <definedName name="QB_ROW_148030" localSheetId="0" hidden="1">'DEC 2024 Balance Sheet'!$D$5</definedName>
    <definedName name="QB_ROW_148330" localSheetId="0" hidden="1">'DEC 2024 Balance Sheet'!$D$13</definedName>
    <definedName name="QB_ROW_149030" localSheetId="3" hidden="1">'DEC 2024 General Ledger'!$D$394</definedName>
    <definedName name="QB_ROW_149260" localSheetId="5" hidden="1">'DEC 2024 BVA'!$G$196</definedName>
    <definedName name="QB_ROW_149260" localSheetId="1" hidden="1">'DEC 2024 MTD I&amp;E'!$G$187</definedName>
    <definedName name="QB_ROW_149260" localSheetId="2" hidden="1">'DEC 2024 YTD I&amp;E'!$G$196</definedName>
    <definedName name="QB_ROW_149330" localSheetId="3" hidden="1">'DEC 2024 General Ledger'!$D$397</definedName>
    <definedName name="QB_ROW_150260" localSheetId="5" hidden="1">'DEC 2024 BVA'!$G$197</definedName>
    <definedName name="QB_ROW_150260" localSheetId="1" hidden="1">'DEC 2024 MTD I&amp;E'!$G$188</definedName>
    <definedName name="QB_ROW_150260" localSheetId="2" hidden="1">'DEC 2024 YTD I&amp;E'!$G$197</definedName>
    <definedName name="QB_ROW_154260" localSheetId="5" hidden="1">'DEC 2024 BVA'!$G$189</definedName>
    <definedName name="QB_ROW_154260" localSheetId="1" hidden="1">'DEC 2024 MTD I&amp;E'!$G$180</definedName>
    <definedName name="QB_ROW_154260" localSheetId="2" hidden="1">'DEC 2024 YTD I&amp;E'!$G$189</definedName>
    <definedName name="QB_ROW_155260" localSheetId="5" hidden="1">'DEC 2024 BVA'!$G$190</definedName>
    <definedName name="QB_ROW_155260" localSheetId="1" hidden="1">'DEC 2024 MTD I&amp;E'!$G$181</definedName>
    <definedName name="QB_ROW_155260" localSheetId="2" hidden="1">'DEC 2024 YTD I&amp;E'!$G$190</definedName>
    <definedName name="QB_ROW_156040" localSheetId="3" hidden="1">'DEC 2024 General Ledger'!$E$289</definedName>
    <definedName name="QB_ROW_156050" localSheetId="3" hidden="1">'DEC 2024 General Ledger'!$F$294</definedName>
    <definedName name="QB_ROW_156070" localSheetId="5" hidden="1">'DEC 2024 BVA'!$H$120</definedName>
    <definedName name="QB_ROW_156070" localSheetId="1" hidden="1">'DEC 2024 MTD I&amp;E'!$H$118</definedName>
    <definedName name="QB_ROW_156070" localSheetId="2" hidden="1">'DEC 2024 YTD I&amp;E'!$H$120</definedName>
    <definedName name="QB_ROW_156280" localSheetId="5" hidden="1">'DEC 2024 BVA'!$I$122</definedName>
    <definedName name="QB_ROW_156280" localSheetId="1" hidden="1">'DEC 2024 MTD I&amp;E'!$I$120</definedName>
    <definedName name="QB_ROW_156280" localSheetId="2" hidden="1">'DEC 2024 YTD I&amp;E'!$I$122</definedName>
    <definedName name="QB_ROW_156340" localSheetId="3" hidden="1">'DEC 2024 General Ledger'!$E$297</definedName>
    <definedName name="QB_ROW_156350" localSheetId="3" hidden="1">'DEC 2024 General Ledger'!$F$296</definedName>
    <definedName name="QB_ROW_156370" localSheetId="5" hidden="1">'DEC 2024 BVA'!$H$123</definedName>
    <definedName name="QB_ROW_156370" localSheetId="1" hidden="1">'DEC 2024 MTD I&amp;E'!$H$121</definedName>
    <definedName name="QB_ROW_156370" localSheetId="2" hidden="1">'DEC 2024 YTD I&amp;E'!$H$123</definedName>
    <definedName name="QB_ROW_157370" localSheetId="5" hidden="1">'DEC 2024 BVA'!$H$128</definedName>
    <definedName name="QB_ROW_157370" localSheetId="1" hidden="1">'DEC 2024 MTD I&amp;E'!$H$123</definedName>
    <definedName name="QB_ROW_157370" localSheetId="2" hidden="1">'DEC 2024 YTD I&amp;E'!$H$128</definedName>
    <definedName name="QB_ROW_161250" localSheetId="5" hidden="1">'DEC 2024 BVA'!$F$212</definedName>
    <definedName name="QB_ROW_161250" localSheetId="1" hidden="1">'DEC 2024 MTD I&amp;E'!$F$203</definedName>
    <definedName name="QB_ROW_161250" localSheetId="2" hidden="1">'DEC 2024 YTD I&amp;E'!$F$212</definedName>
    <definedName name="QB_ROW_164040" localSheetId="3" hidden="1">'DEC 2024 General Ledger'!$E$314</definedName>
    <definedName name="QB_ROW_164270" localSheetId="5" hidden="1">'DEC 2024 BVA'!$H$134</definedName>
    <definedName name="QB_ROW_164270" localSheetId="1" hidden="1">'DEC 2024 MTD I&amp;E'!$H$129</definedName>
    <definedName name="QB_ROW_164270" localSheetId="2" hidden="1">'DEC 2024 YTD I&amp;E'!$H$134</definedName>
    <definedName name="QB_ROW_164340" localSheetId="3" hidden="1">'DEC 2024 General Ledger'!$E$316</definedName>
    <definedName name="QB_ROW_165040" localSheetId="3" hidden="1">'DEC 2024 General Ledger'!$E$153</definedName>
    <definedName name="QB_ROW_165270" localSheetId="5" hidden="1">'DEC 2024 BVA'!$H$92</definedName>
    <definedName name="QB_ROW_165270" localSheetId="1" hidden="1">'DEC 2024 MTD I&amp;E'!$H$91</definedName>
    <definedName name="QB_ROW_165270" localSheetId="2" hidden="1">'DEC 2024 YTD I&amp;E'!$H$92</definedName>
    <definedName name="QB_ROW_165340" localSheetId="3" hidden="1">'DEC 2024 General Ledger'!$E$160</definedName>
    <definedName name="QB_ROW_167050" localSheetId="3" hidden="1">'DEC 2024 General Ledger'!$F$330</definedName>
    <definedName name="QB_ROW_167280" localSheetId="5" hidden="1">'DEC 2024 BVA'!$I$142</definedName>
    <definedName name="QB_ROW_167280" localSheetId="1" hidden="1">'DEC 2024 MTD I&amp;E'!$I$136</definedName>
    <definedName name="QB_ROW_167280" localSheetId="2" hidden="1">'DEC 2024 YTD I&amp;E'!$I$142</definedName>
    <definedName name="QB_ROW_167350" localSheetId="3" hidden="1">'DEC 2024 General Ledger'!$F$334</definedName>
    <definedName name="QB_ROW_169240" localSheetId="0" hidden="1">'DEC 2024 Balance Sheet'!$E$41</definedName>
    <definedName name="QB_ROW_17221" localSheetId="0" hidden="1">'DEC 2024 Balance Sheet'!$C$78</definedName>
    <definedName name="QB_ROW_17250" localSheetId="0" hidden="1">'DEC 2024 Balance Sheet'!$F$55</definedName>
    <definedName name="QB_ROW_174230" localSheetId="0" hidden="1">'DEC 2024 Balance Sheet'!$D$73</definedName>
    <definedName name="QB_ROW_177260" localSheetId="5" hidden="1">'DEC 2024 BVA'!$G$65</definedName>
    <definedName name="QB_ROW_177260" localSheetId="1" hidden="1">'DEC 2024 MTD I&amp;E'!$G$64</definedName>
    <definedName name="QB_ROW_177260" localSheetId="2" hidden="1">'DEC 2024 YTD I&amp;E'!$G$65</definedName>
    <definedName name="QB_ROW_178260" localSheetId="5" hidden="1">'DEC 2024 BVA'!$G$61</definedName>
    <definedName name="QB_ROW_178260" localSheetId="1" hidden="1">'DEC 2024 MTD I&amp;E'!$G$60</definedName>
    <definedName name="QB_ROW_178260" localSheetId="2" hidden="1">'DEC 2024 YTD I&amp;E'!$G$61</definedName>
    <definedName name="QB_ROW_18220" localSheetId="0" hidden="1">'DEC 2024 Balance Sheet'!$C$31</definedName>
    <definedName name="QB_ROW_18301" localSheetId="5" hidden="1">'DEC 2024 BVA'!$A$313</definedName>
    <definedName name="QB_ROW_18301" localSheetId="1" hidden="1">'DEC 2024 MTD I&amp;E'!$A$286</definedName>
    <definedName name="QB_ROW_18301" localSheetId="2" hidden="1">'DEC 2024 YTD I&amp;E'!$A$313</definedName>
    <definedName name="QB_ROW_183260" localSheetId="5" hidden="1">'DEC 2024 BVA'!$G$205</definedName>
    <definedName name="QB_ROW_183260" localSheetId="1" hidden="1">'DEC 2024 MTD I&amp;E'!$G$196</definedName>
    <definedName name="QB_ROW_183260" localSheetId="2" hidden="1">'DEC 2024 YTD I&amp;E'!$G$205</definedName>
    <definedName name="QB_ROW_184260" localSheetId="5" hidden="1">'DEC 2024 BVA'!$G$186</definedName>
    <definedName name="QB_ROW_184260" localSheetId="1" hidden="1">'DEC 2024 MTD I&amp;E'!$G$177</definedName>
    <definedName name="QB_ROW_184260" localSheetId="2" hidden="1">'DEC 2024 YTD I&amp;E'!$G$186</definedName>
    <definedName name="QB_ROW_185040" localSheetId="3" hidden="1">'DEC 2024 General Ledger'!$E$317</definedName>
    <definedName name="QB_ROW_185270" localSheetId="5" hidden="1">'DEC 2024 BVA'!$H$135</definedName>
    <definedName name="QB_ROW_185270" localSheetId="1" hidden="1">'DEC 2024 MTD I&amp;E'!$H$130</definedName>
    <definedName name="QB_ROW_185270" localSheetId="2" hidden="1">'DEC 2024 YTD I&amp;E'!$H$135</definedName>
    <definedName name="QB_ROW_185340" localSheetId="3" hidden="1">'DEC 2024 General Ledger'!$E$319</definedName>
    <definedName name="QB_ROW_187020" localSheetId="0" hidden="1">'DEC 2024 Balance Sheet'!$C$68</definedName>
    <definedName name="QB_ROW_187320" localSheetId="0" hidden="1">'DEC 2024 Balance Sheet'!$C$75</definedName>
    <definedName name="QB_ROW_190010" localSheetId="3" hidden="1">'DEC 2024 General Ledger'!$B$405</definedName>
    <definedName name="QB_ROW_190040" localSheetId="5" hidden="1">'DEC 2024 BVA'!$E$215</definedName>
    <definedName name="QB_ROW_190040" localSheetId="1" hidden="1">'DEC 2024 MTD I&amp;E'!$E$205</definedName>
    <definedName name="QB_ROW_190040" localSheetId="2" hidden="1">'DEC 2024 YTD I&amp;E'!$E$215</definedName>
    <definedName name="QB_ROW_19011" localSheetId="5" hidden="1">'DEC 2024 BVA'!$B$3</definedName>
    <definedName name="QB_ROW_19011" localSheetId="1" hidden="1">'DEC 2024 MTD I&amp;E'!$B$3</definedName>
    <definedName name="QB_ROW_19011" localSheetId="2" hidden="1">'DEC 2024 YTD I&amp;E'!$B$3</definedName>
    <definedName name="QB_ROW_19020" localSheetId="3" hidden="1">'DEC 2024 General Ledger'!$C$64</definedName>
    <definedName name="QB_ROW_190310" localSheetId="3" hidden="1">'DEC 2024 General Ledger'!$B$441</definedName>
    <definedName name="QB_ROW_190340" localSheetId="5" hidden="1">'DEC 2024 BVA'!$E$230</definedName>
    <definedName name="QB_ROW_190340" localSheetId="1" hidden="1">'DEC 2024 MTD I&amp;E'!$E$219</definedName>
    <definedName name="QB_ROW_190340" localSheetId="2" hidden="1">'DEC 2024 YTD I&amp;E'!$E$230</definedName>
    <definedName name="QB_ROW_19050" localSheetId="5" hidden="1">'DEC 2024 BVA'!$F$54</definedName>
    <definedName name="QB_ROW_19050" localSheetId="1" hidden="1">'DEC 2024 MTD I&amp;E'!$F$53</definedName>
    <definedName name="QB_ROW_19050" localSheetId="2" hidden="1">'DEC 2024 YTD I&amp;E'!$F$54</definedName>
    <definedName name="QB_ROW_19260" localSheetId="5" hidden="1">'DEC 2024 BVA'!$G$56</definedName>
    <definedName name="QB_ROW_19260" localSheetId="1" hidden="1">'DEC 2024 MTD I&amp;E'!$G$55</definedName>
    <definedName name="QB_ROW_19260" localSheetId="2" hidden="1">'DEC 2024 YTD I&amp;E'!$G$56</definedName>
    <definedName name="QB_ROW_19311" localSheetId="5" hidden="1">'DEC 2024 BVA'!$B$245</definedName>
    <definedName name="QB_ROW_19311" localSheetId="1" hidden="1">'DEC 2024 MTD I&amp;E'!$B$234</definedName>
    <definedName name="QB_ROW_19311" localSheetId="2" hidden="1">'DEC 2024 YTD I&amp;E'!$B$245</definedName>
    <definedName name="QB_ROW_19320" localSheetId="3" hidden="1">'DEC 2024 General Ledger'!$C$66</definedName>
    <definedName name="QB_ROW_193220" localSheetId="0" hidden="1">'DEC 2024 Balance Sheet'!$C$67</definedName>
    <definedName name="QB_ROW_19350" localSheetId="5" hidden="1">'DEC 2024 BVA'!$F$57</definedName>
    <definedName name="QB_ROW_19350" localSheetId="1" hidden="1">'DEC 2024 MTD I&amp;E'!$F$56</definedName>
    <definedName name="QB_ROW_19350" localSheetId="2" hidden="1">'DEC 2024 YTD I&amp;E'!$F$57</definedName>
    <definedName name="QB_ROW_196260" localSheetId="5" hidden="1">'DEC 2024 BVA'!$G$187</definedName>
    <definedName name="QB_ROW_196260" localSheetId="1" hidden="1">'DEC 2024 MTD I&amp;E'!$G$178</definedName>
    <definedName name="QB_ROW_196260" localSheetId="2" hidden="1">'DEC 2024 YTD I&amp;E'!$G$187</definedName>
    <definedName name="QB_ROW_198040" localSheetId="3" hidden="1">'DEC 2024 General Ledger'!$E$101</definedName>
    <definedName name="QB_ROW_198070" localSheetId="5" hidden="1">'DEC 2024 BVA'!$H$84</definedName>
    <definedName name="QB_ROW_198070" localSheetId="1" hidden="1">'DEC 2024 MTD I&amp;E'!$H$83</definedName>
    <definedName name="QB_ROW_198070" localSheetId="2" hidden="1">'DEC 2024 YTD I&amp;E'!$H$84</definedName>
    <definedName name="QB_ROW_198340" localSheetId="3" hidden="1">'DEC 2024 General Ledger'!$E$120</definedName>
    <definedName name="QB_ROW_198370" localSheetId="5" hidden="1">'DEC 2024 BVA'!$H$90</definedName>
    <definedName name="QB_ROW_198370" localSheetId="1" hidden="1">'DEC 2024 MTD I&amp;E'!$H$89</definedName>
    <definedName name="QB_ROW_198370" localSheetId="2" hidden="1">'DEC 2024 YTD I&amp;E'!$H$90</definedName>
    <definedName name="QB_ROW_199020" localSheetId="3" hidden="1">'DEC 2024 General Ledger'!$C$426</definedName>
    <definedName name="QB_ROW_199250" localSheetId="5" hidden="1">'DEC 2024 BVA'!$F$224</definedName>
    <definedName name="QB_ROW_199250" localSheetId="1" hidden="1">'DEC 2024 MTD I&amp;E'!$F$214</definedName>
    <definedName name="QB_ROW_199250" localSheetId="2" hidden="1">'DEC 2024 YTD I&amp;E'!$F$224</definedName>
    <definedName name="QB_ROW_199320" localSheetId="3" hidden="1">'DEC 2024 General Ledger'!$C$428</definedName>
    <definedName name="QB_ROW_200270" localSheetId="5" hidden="1">'DEC 2024 BVA'!$H$145</definedName>
    <definedName name="QB_ROW_200270" localSheetId="1" hidden="1">'DEC 2024 MTD I&amp;E'!$H$139</definedName>
    <definedName name="QB_ROW_200270" localSheetId="2" hidden="1">'DEC 2024 YTD I&amp;E'!$H$145</definedName>
    <definedName name="QB_ROW_20031" localSheetId="5" hidden="1">'DEC 2024 BVA'!$D$4</definedName>
    <definedName name="QB_ROW_20031" localSheetId="1" hidden="1">'DEC 2024 MTD I&amp;E'!$D$4</definedName>
    <definedName name="QB_ROW_20031" localSheetId="2" hidden="1">'DEC 2024 YTD I&amp;E'!$D$4</definedName>
    <definedName name="QB_ROW_2021" localSheetId="0" hidden="1">'DEC 2024 Balance Sheet'!$C$4</definedName>
    <definedName name="QB_ROW_202240" localSheetId="5" hidden="1">'DEC 2024 BVA'!$E$243</definedName>
    <definedName name="QB_ROW_202240" localSheetId="1" hidden="1">'DEC 2024 MTD I&amp;E'!$E$232</definedName>
    <definedName name="QB_ROW_202240" localSheetId="2" hidden="1">'DEC 2024 YTD I&amp;E'!$E$243</definedName>
    <definedName name="QB_ROW_20331" localSheetId="5" hidden="1">'DEC 2024 BVA'!$D$35</definedName>
    <definedName name="QB_ROW_20331" localSheetId="1" hidden="1">'DEC 2024 MTD I&amp;E'!$D$35</definedName>
    <definedName name="QB_ROW_20331" localSheetId="2" hidden="1">'DEC 2024 YTD I&amp;E'!$D$35</definedName>
    <definedName name="QB_ROW_206050" localSheetId="3" hidden="1">'DEC 2024 General Ledger'!$F$117</definedName>
    <definedName name="QB_ROW_206280" localSheetId="5" hidden="1">'DEC 2024 BVA'!$I$87</definedName>
    <definedName name="QB_ROW_206280" localSheetId="1" hidden="1">'DEC 2024 MTD I&amp;E'!$I$86</definedName>
    <definedName name="QB_ROW_206280" localSheetId="2" hidden="1">'DEC 2024 YTD I&amp;E'!$I$87</definedName>
    <definedName name="QB_ROW_206350" localSheetId="3" hidden="1">'DEC 2024 General Ledger'!$F$119</definedName>
    <definedName name="QB_ROW_207020" localSheetId="3" hidden="1">'DEC 2024 General Ledger'!$C$409</definedName>
    <definedName name="QB_ROW_207030" localSheetId="3" hidden="1">'DEC 2024 General Ledger'!$D$413</definedName>
    <definedName name="QB_ROW_207050" localSheetId="5" hidden="1">'DEC 2024 BVA'!$F$217</definedName>
    <definedName name="QB_ROW_207050" localSheetId="1" hidden="1">'DEC 2024 MTD I&amp;E'!$F$207</definedName>
    <definedName name="QB_ROW_207050" localSheetId="2" hidden="1">'DEC 2024 YTD I&amp;E'!$F$217</definedName>
    <definedName name="QB_ROW_207260" localSheetId="5" hidden="1">'DEC 2024 BVA'!$G$222</definedName>
    <definedName name="QB_ROW_207260" localSheetId="1" hidden="1">'DEC 2024 MTD I&amp;E'!$G$212</definedName>
    <definedName name="QB_ROW_207260" localSheetId="2" hidden="1">'DEC 2024 YTD I&amp;E'!$G$222</definedName>
    <definedName name="QB_ROW_207320" localSheetId="3" hidden="1">'DEC 2024 General Ledger'!$C$425</definedName>
    <definedName name="QB_ROW_207330" localSheetId="3" hidden="1">'DEC 2024 General Ledger'!$D$424</definedName>
    <definedName name="QB_ROW_207350" localSheetId="5" hidden="1">'DEC 2024 BVA'!$F$223</definedName>
    <definedName name="QB_ROW_207350" localSheetId="1" hidden="1">'DEC 2024 MTD I&amp;E'!$F$213</definedName>
    <definedName name="QB_ROW_207350" localSheetId="2" hidden="1">'DEC 2024 YTD I&amp;E'!$F$223</definedName>
    <definedName name="QB_ROW_208020" localSheetId="3" hidden="1">'DEC 2024 General Ledger'!$C$406</definedName>
    <definedName name="QB_ROW_208250" localSheetId="5" hidden="1">'DEC 2024 BVA'!$F$216</definedName>
    <definedName name="QB_ROW_208250" localSheetId="1" hidden="1">'DEC 2024 MTD I&amp;E'!$F$206</definedName>
    <definedName name="QB_ROW_208250" localSheetId="2" hidden="1">'DEC 2024 YTD I&amp;E'!$F$216</definedName>
    <definedName name="QB_ROW_208320" localSheetId="3" hidden="1">'DEC 2024 General Ledger'!$C$408</definedName>
    <definedName name="QB_ROW_210010" localSheetId="3" hidden="1">'DEC 2024 General Ledger'!$B$400</definedName>
    <definedName name="QB_ROW_210040" localSheetId="5" hidden="1">'DEC 2024 BVA'!$E$210</definedName>
    <definedName name="QB_ROW_210040" localSheetId="1" hidden="1">'DEC 2024 MTD I&amp;E'!$E$201</definedName>
    <definedName name="QB_ROW_210040" localSheetId="2" hidden="1">'DEC 2024 YTD I&amp;E'!$E$210</definedName>
    <definedName name="QB_ROW_210250" localSheetId="5" hidden="1">'DEC 2024 BVA'!$F$213</definedName>
    <definedName name="QB_ROW_210250" localSheetId="2" hidden="1">'DEC 2024 YTD I&amp;E'!$F$213</definedName>
    <definedName name="QB_ROW_21031" localSheetId="5" hidden="1">'DEC 2024 BVA'!$D$40</definedName>
    <definedName name="QB_ROW_21031" localSheetId="1" hidden="1">'DEC 2024 MTD I&amp;E'!$D$40</definedName>
    <definedName name="QB_ROW_21031" localSheetId="2" hidden="1">'DEC 2024 YTD I&amp;E'!$D$40</definedName>
    <definedName name="QB_ROW_210310" localSheetId="3" hidden="1">'DEC 2024 General Ledger'!$B$404</definedName>
    <definedName name="QB_ROW_210340" localSheetId="5" hidden="1">'DEC 2024 BVA'!$E$214</definedName>
    <definedName name="QB_ROW_210340" localSheetId="1" hidden="1">'DEC 2024 MTD I&amp;E'!$E$204</definedName>
    <definedName name="QB_ROW_210340" localSheetId="2" hidden="1">'DEC 2024 YTD I&amp;E'!$E$214</definedName>
    <definedName name="QB_ROW_212250" localSheetId="5" hidden="1">'DEC 2024 BVA'!$F$24</definedName>
    <definedName name="QB_ROW_212250" localSheetId="1" hidden="1">'DEC 2024 MTD I&amp;E'!$F$24</definedName>
    <definedName name="QB_ROW_212250" localSheetId="2" hidden="1">'DEC 2024 YTD I&amp;E'!$F$24</definedName>
    <definedName name="QB_ROW_21331" localSheetId="5" hidden="1">'DEC 2024 BVA'!$D$244</definedName>
    <definedName name="QB_ROW_21331" localSheetId="1" hidden="1">'DEC 2024 MTD I&amp;E'!$D$233</definedName>
    <definedName name="QB_ROW_21331" localSheetId="2" hidden="1">'DEC 2024 YTD I&amp;E'!$D$244</definedName>
    <definedName name="QB_ROW_214260" localSheetId="5" hidden="1">'DEC 2024 BVA'!$G$175</definedName>
    <definedName name="QB_ROW_214260" localSheetId="1" hidden="1">'DEC 2024 MTD I&amp;E'!$G$169</definedName>
    <definedName name="QB_ROW_214260" localSheetId="2" hidden="1">'DEC 2024 YTD I&amp;E'!$G$175</definedName>
    <definedName name="QB_ROW_215260" localSheetId="5" hidden="1">'DEC 2024 BVA'!$G$176</definedName>
    <definedName name="QB_ROW_215260" localSheetId="1" hidden="1">'DEC 2024 MTD I&amp;E'!$G$170</definedName>
    <definedName name="QB_ROW_215260" localSheetId="2" hidden="1">'DEC 2024 YTD I&amp;E'!$G$176</definedName>
    <definedName name="QB_ROW_217280" localSheetId="5" hidden="1">'DEC 2024 BVA'!$I$88</definedName>
    <definedName name="QB_ROW_217280" localSheetId="1" hidden="1">'DEC 2024 MTD I&amp;E'!$I$87</definedName>
    <definedName name="QB_ROW_217280" localSheetId="2" hidden="1">'DEC 2024 YTD I&amp;E'!$I$88</definedName>
    <definedName name="QB_ROW_218050" localSheetId="3" hidden="1">'DEC 2024 General Ledger'!$F$114</definedName>
    <definedName name="QB_ROW_218280" localSheetId="5" hidden="1">'DEC 2024 BVA'!$I$86</definedName>
    <definedName name="QB_ROW_218280" localSheetId="1" hidden="1">'DEC 2024 MTD I&amp;E'!$I$85</definedName>
    <definedName name="QB_ROW_218280" localSheetId="2" hidden="1">'DEC 2024 YTD I&amp;E'!$I$86</definedName>
    <definedName name="QB_ROW_218350" localSheetId="3" hidden="1">'DEC 2024 General Ledger'!$F$116</definedName>
    <definedName name="QB_ROW_220040" localSheetId="3" hidden="1">'DEC 2024 General Ledger'!$E$320</definedName>
    <definedName name="QB_ROW_22011" localSheetId="5" hidden="1">'DEC 2024 BVA'!$B$246</definedName>
    <definedName name="QB_ROW_22011" localSheetId="1" hidden="1">'DEC 2024 MTD I&amp;E'!$B$235</definedName>
    <definedName name="QB_ROW_22011" localSheetId="2" hidden="1">'DEC 2024 YTD I&amp;E'!$B$246</definedName>
    <definedName name="QB_ROW_220270" localSheetId="5" hidden="1">'DEC 2024 BVA'!$H$136</definedName>
    <definedName name="QB_ROW_220270" localSheetId="1" hidden="1">'DEC 2024 MTD I&amp;E'!$H$131</definedName>
    <definedName name="QB_ROW_220270" localSheetId="2" hidden="1">'DEC 2024 YTD I&amp;E'!$H$136</definedName>
    <definedName name="QB_ROW_220340" localSheetId="3" hidden="1">'DEC 2024 General Ledger'!$E$322</definedName>
    <definedName name="QB_ROW_221040" localSheetId="3" hidden="1">'DEC 2024 General Ledger'!$E$300</definedName>
    <definedName name="QB_ROW_221270" localSheetId="5" hidden="1">'DEC 2024 BVA'!$H$132</definedName>
    <definedName name="QB_ROW_221270" localSheetId="1" hidden="1">'DEC 2024 MTD I&amp;E'!$H$127</definedName>
    <definedName name="QB_ROW_221270" localSheetId="2" hidden="1">'DEC 2024 YTD I&amp;E'!$H$132</definedName>
    <definedName name="QB_ROW_221340" localSheetId="3" hidden="1">'DEC 2024 General Ledger'!$E$309</definedName>
    <definedName name="QB_ROW_222020" localSheetId="3" hidden="1">'DEC 2024 General Ledger'!$C$32</definedName>
    <definedName name="QB_ROW_222250" localSheetId="5" hidden="1">'DEC 2024 BVA'!$F$25</definedName>
    <definedName name="QB_ROW_222250" localSheetId="1" hidden="1">'DEC 2024 MTD I&amp;E'!$F$25</definedName>
    <definedName name="QB_ROW_222250" localSheetId="2" hidden="1">'DEC 2024 YTD I&amp;E'!$F$25</definedName>
    <definedName name="QB_ROW_222320" localSheetId="3" hidden="1">'DEC 2024 General Ledger'!$C$34</definedName>
    <definedName name="QB_ROW_22311" localSheetId="5" hidden="1">'DEC 2024 BVA'!$B$312</definedName>
    <definedName name="QB_ROW_22311" localSheetId="1" hidden="1">'DEC 2024 MTD I&amp;E'!$B$285</definedName>
    <definedName name="QB_ROW_22311" localSheetId="2" hidden="1">'DEC 2024 YTD I&amp;E'!$B$312</definedName>
    <definedName name="QB_ROW_2240" localSheetId="0" hidden="1">'DEC 2024 Balance Sheet'!$E$11</definedName>
    <definedName name="QB_ROW_226030" localSheetId="3" hidden="1">'DEC 2024 General Ledger'!$D$391</definedName>
    <definedName name="QB_ROW_226260" localSheetId="5" hidden="1">'DEC 2024 BVA'!$G$192</definedName>
    <definedName name="QB_ROW_226260" localSheetId="1" hidden="1">'DEC 2024 MTD I&amp;E'!$G$183</definedName>
    <definedName name="QB_ROW_226260" localSheetId="2" hidden="1">'DEC 2024 YTD I&amp;E'!$G$192</definedName>
    <definedName name="QB_ROW_226330" localSheetId="3" hidden="1">'DEC 2024 General Ledger'!$D$393</definedName>
    <definedName name="QB_ROW_227250" localSheetId="5" hidden="1">'DEC 2024 BVA'!$F$160</definedName>
    <definedName name="QB_ROW_227250" localSheetId="1" hidden="1">'DEC 2024 MTD I&amp;E'!$F$154</definedName>
    <definedName name="QB_ROW_227250" localSheetId="2" hidden="1">'DEC 2024 YTD I&amp;E'!$F$160</definedName>
    <definedName name="QB_ROW_23021" localSheetId="5" hidden="1">'DEC 2024 BVA'!$C$247</definedName>
    <definedName name="QB_ROW_23021" localSheetId="1" hidden="1">'DEC 2024 MTD I&amp;E'!$C$236</definedName>
    <definedName name="QB_ROW_23021" localSheetId="2" hidden="1">'DEC 2024 YTD I&amp;E'!$C$247</definedName>
    <definedName name="QB_ROW_2321" localSheetId="0" hidden="1">'DEC 2024 Balance Sheet'!$C$14</definedName>
    <definedName name="QB_ROW_23250" localSheetId="5" hidden="1">'DEC 2024 BVA'!$F$20</definedName>
    <definedName name="QB_ROW_23250" localSheetId="1" hidden="1">'DEC 2024 MTD I&amp;E'!$F$20</definedName>
    <definedName name="QB_ROW_23250" localSheetId="2" hidden="1">'DEC 2024 YTD I&amp;E'!$F$20</definedName>
    <definedName name="QB_ROW_23321" localSheetId="5" hidden="1">'DEC 2024 BVA'!$C$285</definedName>
    <definedName name="QB_ROW_23321" localSheetId="1" hidden="1">'DEC 2024 MTD I&amp;E'!$C$269</definedName>
    <definedName name="QB_ROW_23321" localSheetId="2" hidden="1">'DEC 2024 YTD I&amp;E'!$C$285</definedName>
    <definedName name="QB_ROW_233260" localSheetId="5" hidden="1">'DEC 2024 BVA'!$G$76</definedName>
    <definedName name="QB_ROW_233260" localSheetId="1" hidden="1">'DEC 2024 MTD I&amp;E'!$G$75</definedName>
    <definedName name="QB_ROW_233260" localSheetId="2" hidden="1">'DEC 2024 YTD I&amp;E'!$G$76</definedName>
    <definedName name="QB_ROW_237230" localSheetId="0" hidden="1">'DEC 2024 Balance Sheet'!$D$19</definedName>
    <definedName name="QB_ROW_24021" localSheetId="5" hidden="1">'DEC 2024 BVA'!$C$286</definedName>
    <definedName name="QB_ROW_24021" localSheetId="1" hidden="1">'DEC 2024 MTD I&amp;E'!$C$270</definedName>
    <definedName name="QB_ROW_24021" localSheetId="2" hidden="1">'DEC 2024 YTD I&amp;E'!$C$286</definedName>
    <definedName name="QB_ROW_24250" localSheetId="5" hidden="1">'DEC 2024 BVA'!$F$21</definedName>
    <definedName name="QB_ROW_24250" localSheetId="1" hidden="1">'DEC 2024 MTD I&amp;E'!$F$21</definedName>
    <definedName name="QB_ROW_24250" localSheetId="2" hidden="1">'DEC 2024 YTD I&amp;E'!$F$21</definedName>
    <definedName name="QB_ROW_24321" localSheetId="5" hidden="1">'DEC 2024 BVA'!$C$311</definedName>
    <definedName name="QB_ROW_24321" localSheetId="1" hidden="1">'DEC 2024 MTD I&amp;E'!$C$284</definedName>
    <definedName name="QB_ROW_24321" localSheetId="2" hidden="1">'DEC 2024 YTD I&amp;E'!$C$311</definedName>
    <definedName name="QB_ROW_243240" localSheetId="0" hidden="1">'DEC 2024 Balance Sheet'!$E$48</definedName>
    <definedName name="QB_ROW_244230" localSheetId="0" hidden="1">'DEC 2024 Balance Sheet'!$D$74</definedName>
    <definedName name="QB_ROW_25020" localSheetId="3" hidden="1">'DEC 2024 General Ledger'!$C$79</definedName>
    <definedName name="QB_ROW_25050" localSheetId="5" hidden="1">'DEC 2024 BVA'!$F$70</definedName>
    <definedName name="QB_ROW_25050" localSheetId="1" hidden="1">'DEC 2024 MTD I&amp;E'!$F$69</definedName>
    <definedName name="QB_ROW_25050" localSheetId="2" hidden="1">'DEC 2024 YTD I&amp;E'!$F$70</definedName>
    <definedName name="QB_ROW_251220" localSheetId="0" hidden="1">'DEC 2024 Balance Sheet'!$C$27</definedName>
    <definedName name="QB_ROW_25260" localSheetId="5" hidden="1">'DEC 2024 BVA'!$G$78</definedName>
    <definedName name="QB_ROW_25260" localSheetId="1" hidden="1">'DEC 2024 MTD I&amp;E'!$G$77</definedName>
    <definedName name="QB_ROW_25260" localSheetId="2" hidden="1">'DEC 2024 YTD I&amp;E'!$G$78</definedName>
    <definedName name="QB_ROW_25301" localSheetId="3" hidden="1">'DEC 2024 General Ledger'!$A$477</definedName>
    <definedName name="QB_ROW_25320" localSheetId="3" hidden="1">'DEC 2024 General Ledger'!$C$89</definedName>
    <definedName name="QB_ROW_25350" localSheetId="5" hidden="1">'DEC 2024 BVA'!$F$79</definedName>
    <definedName name="QB_ROW_25350" localSheetId="1" hidden="1">'DEC 2024 MTD I&amp;E'!$F$78</definedName>
    <definedName name="QB_ROW_25350" localSheetId="2" hidden="1">'DEC 2024 YTD I&amp;E'!$F$79</definedName>
    <definedName name="QB_ROW_259270" localSheetId="5" hidden="1">'DEC 2024 BVA'!$H$93</definedName>
    <definedName name="QB_ROW_259270" localSheetId="1" hidden="1">'DEC 2024 MTD I&amp;E'!$H$92</definedName>
    <definedName name="QB_ROW_259270" localSheetId="2" hidden="1">'DEC 2024 YTD I&amp;E'!$H$93</definedName>
    <definedName name="QB_ROW_260040" localSheetId="3" hidden="1">'DEC 2024 General Ledger'!$E$161</definedName>
    <definedName name="QB_ROW_260270" localSheetId="5" hidden="1">'DEC 2024 BVA'!$H$95</definedName>
    <definedName name="QB_ROW_260270" localSheetId="1" hidden="1">'DEC 2024 MTD I&amp;E'!$H$94</definedName>
    <definedName name="QB_ROW_260270" localSheetId="2" hidden="1">'DEC 2024 YTD I&amp;E'!$H$95</definedName>
    <definedName name="QB_ROW_260340" localSheetId="3" hidden="1">'DEC 2024 General Ledger'!$E$172</definedName>
    <definedName name="QB_ROW_261260" localSheetId="5" hidden="1">'DEC 2024 BVA'!$G$240</definedName>
    <definedName name="QB_ROW_261260" localSheetId="1" hidden="1">'DEC 2024 MTD I&amp;E'!$G$229</definedName>
    <definedName name="QB_ROW_261260" localSheetId="2" hidden="1">'DEC 2024 YTD I&amp;E'!$G$240</definedName>
    <definedName name="QB_ROW_264030" localSheetId="3" hidden="1">'DEC 2024 General Ledger'!$D$410</definedName>
    <definedName name="QB_ROW_264260" localSheetId="5" hidden="1">'DEC 2024 BVA'!$G$218</definedName>
    <definedName name="QB_ROW_264260" localSheetId="1" hidden="1">'DEC 2024 MTD I&amp;E'!$G$208</definedName>
    <definedName name="QB_ROW_264260" localSheetId="2" hidden="1">'DEC 2024 YTD I&amp;E'!$G$218</definedName>
    <definedName name="QB_ROW_264330" localSheetId="3" hidden="1">'DEC 2024 General Ledger'!$D$412</definedName>
    <definedName name="QB_ROW_27020" localSheetId="3" hidden="1">'DEC 2024 General Ledger'!$C$74</definedName>
    <definedName name="QB_ROW_270220" localSheetId="0" hidden="1">'DEC 2024 Balance Sheet'!$C$29</definedName>
    <definedName name="QB_ROW_27050" localSheetId="5" hidden="1">'DEC 2024 BVA'!$F$64</definedName>
    <definedName name="QB_ROW_27050" localSheetId="1" hidden="1">'DEC 2024 MTD I&amp;E'!$F$63</definedName>
    <definedName name="QB_ROW_27050" localSheetId="2" hidden="1">'DEC 2024 YTD I&amp;E'!$F$64</definedName>
    <definedName name="QB_ROW_272220" localSheetId="0" hidden="1">'DEC 2024 Balance Sheet'!$C$33</definedName>
    <definedName name="QB_ROW_27320" localSheetId="3" hidden="1">'DEC 2024 General Ledger'!$C$78</definedName>
    <definedName name="QB_ROW_27350" localSheetId="5" hidden="1">'DEC 2024 BVA'!$F$69</definedName>
    <definedName name="QB_ROW_27350" localSheetId="1" hidden="1">'DEC 2024 MTD I&amp;E'!$F$68</definedName>
    <definedName name="QB_ROW_27350" localSheetId="2" hidden="1">'DEC 2024 YTD I&amp;E'!$F$69</definedName>
    <definedName name="QB_ROW_278270" localSheetId="5" hidden="1">'DEC 2024 BVA'!$H$103</definedName>
    <definedName name="QB_ROW_278270" localSheetId="1" hidden="1">'DEC 2024 MTD I&amp;E'!$H$102</definedName>
    <definedName name="QB_ROW_278270" localSheetId="2" hidden="1">'DEC 2024 YTD I&amp;E'!$H$103</definedName>
    <definedName name="QB_ROW_287280" localSheetId="5" hidden="1">'DEC 2024 BVA'!$I$89</definedName>
    <definedName name="QB_ROW_287280" localSheetId="1" hidden="1">'DEC 2024 MTD I&amp;E'!$I$88</definedName>
    <definedName name="QB_ROW_287280" localSheetId="2" hidden="1">'DEC 2024 YTD I&amp;E'!$I$89</definedName>
    <definedName name="QB_ROW_289260" localSheetId="5" hidden="1">'DEC 2024 BVA'!$G$206</definedName>
    <definedName name="QB_ROW_289260" localSheetId="1" hidden="1">'DEC 2024 MTD I&amp;E'!$G$197</definedName>
    <definedName name="QB_ROW_289260" localSheetId="2" hidden="1">'DEC 2024 YTD I&amp;E'!$G$206</definedName>
    <definedName name="QB_ROW_290220" localSheetId="0" hidden="1">'DEC 2024 Balance Sheet'!$C$28</definedName>
    <definedName name="QB_ROW_293230" localSheetId="0" hidden="1">'DEC 2024 Balance Sheet'!$D$71</definedName>
    <definedName name="QB_ROW_294250" localSheetId="5" hidden="1">'DEC 2024 BVA'!$F$164</definedName>
    <definedName name="QB_ROW_294250" localSheetId="1" hidden="1">'DEC 2024 MTD I&amp;E'!$F$158</definedName>
    <definedName name="QB_ROW_294250" localSheetId="2" hidden="1">'DEC 2024 YTD I&amp;E'!$F$164</definedName>
    <definedName name="QB_ROW_301" localSheetId="0" hidden="1">'DEC 2024 Balance Sheet'!$A$36</definedName>
    <definedName name="QB_ROW_3021" localSheetId="0" hidden="1">'DEC 2024 Balance Sheet'!$C$15</definedName>
    <definedName name="QB_ROW_305020" localSheetId="3" hidden="1">'DEC 2024 General Ledger'!$C$38</definedName>
    <definedName name="QB_ROW_305250" localSheetId="5" hidden="1">'DEC 2024 BVA'!$F$27</definedName>
    <definedName name="QB_ROW_305250" localSheetId="1" hidden="1">'DEC 2024 MTD I&amp;E'!$F$27</definedName>
    <definedName name="QB_ROW_305250" localSheetId="2" hidden="1">'DEC 2024 YTD I&amp;E'!$F$27</definedName>
    <definedName name="QB_ROW_305320" localSheetId="3" hidden="1">'DEC 2024 General Ledger'!$C$40</definedName>
    <definedName name="QB_ROW_306260" localSheetId="5" hidden="1">'DEC 2024 BVA'!$G$74</definedName>
    <definedName name="QB_ROW_306260" localSheetId="1" hidden="1">'DEC 2024 MTD I&amp;E'!$G$73</definedName>
    <definedName name="QB_ROW_306260" localSheetId="2" hidden="1">'DEC 2024 YTD I&amp;E'!$G$74</definedName>
    <definedName name="QB_ROW_307030" localSheetId="5" hidden="1">'DEC 2024 BVA'!$D$287</definedName>
    <definedName name="QB_ROW_307030" localSheetId="2" hidden="1">'DEC 2024 YTD I&amp;E'!$D$287</definedName>
    <definedName name="QB_ROW_307240" localSheetId="5" hidden="1">'DEC 2024 BVA'!$E$290</definedName>
    <definedName name="QB_ROW_307240" localSheetId="2" hidden="1">'DEC 2024 YTD I&amp;E'!$E$290</definedName>
    <definedName name="QB_ROW_307330" localSheetId="5" hidden="1">'DEC 2024 BVA'!$D$291</definedName>
    <definedName name="QB_ROW_307330" localSheetId="1" hidden="1">'DEC 2024 MTD I&amp;E'!$D$271</definedName>
    <definedName name="QB_ROW_307330" localSheetId="2" hidden="1">'DEC 2024 YTD I&amp;E'!$D$291</definedName>
    <definedName name="QB_ROW_308250" localSheetId="5" hidden="1">'DEC 2024 BVA'!$F$58</definedName>
    <definedName name="QB_ROW_308250" localSheetId="1" hidden="1">'DEC 2024 MTD I&amp;E'!$F$57</definedName>
    <definedName name="QB_ROW_308250" localSheetId="2" hidden="1">'DEC 2024 YTD I&amp;E'!$F$58</definedName>
    <definedName name="QB_ROW_316230" localSheetId="0" hidden="1">'DEC 2024 Balance Sheet'!$D$70</definedName>
    <definedName name="QB_ROW_319040" localSheetId="3" hidden="1">'DEC 2024 General Ledger'!$E$121</definedName>
    <definedName name="QB_ROW_319270" localSheetId="5" hidden="1">'DEC 2024 BVA'!$H$91</definedName>
    <definedName name="QB_ROW_319270" localSheetId="1" hidden="1">'DEC 2024 MTD I&amp;E'!$H$90</definedName>
    <definedName name="QB_ROW_319270" localSheetId="2" hidden="1">'DEC 2024 YTD I&amp;E'!$H$91</definedName>
    <definedName name="QB_ROW_319340" localSheetId="3" hidden="1">'DEC 2024 General Ledger'!$E$152</definedName>
    <definedName name="QB_ROW_321030" localSheetId="3" hidden="1">'DEC 2024 General Ledger'!$D$184</definedName>
    <definedName name="QB_ROW_321060" localSheetId="5" hidden="1">'DEC 2024 BVA'!$G$98</definedName>
    <definedName name="QB_ROW_321060" localSheetId="1" hidden="1">'DEC 2024 MTD I&amp;E'!$G$97</definedName>
    <definedName name="QB_ROW_321060" localSheetId="2" hidden="1">'DEC 2024 YTD I&amp;E'!$G$98</definedName>
    <definedName name="QB_ROW_321330" localSheetId="3" hidden="1">'DEC 2024 General Ledger'!$D$235</definedName>
    <definedName name="QB_ROW_321360" localSheetId="5" hidden="1">'DEC 2024 BVA'!$G$105</definedName>
    <definedName name="QB_ROW_321360" localSheetId="1" hidden="1">'DEC 2024 MTD I&amp;E'!$G$104</definedName>
    <definedName name="QB_ROW_321360" localSheetId="2" hidden="1">'DEC 2024 YTD I&amp;E'!$G$105</definedName>
    <definedName name="QB_ROW_322040" localSheetId="3" hidden="1">'DEC 2024 General Ledger'!$E$212</definedName>
    <definedName name="QB_ROW_322270" localSheetId="5" hidden="1">'DEC 2024 BVA'!$H$101</definedName>
    <definedName name="QB_ROW_322270" localSheetId="1" hidden="1">'DEC 2024 MTD I&amp;E'!$H$100</definedName>
    <definedName name="QB_ROW_322270" localSheetId="2" hidden="1">'DEC 2024 YTD I&amp;E'!$H$101</definedName>
    <definedName name="QB_ROW_322340" localSheetId="3" hidden="1">'DEC 2024 General Ledger'!$E$222</definedName>
    <definedName name="QB_ROW_32260" localSheetId="5" hidden="1">'DEC 2024 BVA'!$G$130</definedName>
    <definedName name="QB_ROW_32260" localSheetId="1" hidden="1">'DEC 2024 MTD I&amp;E'!$G$125</definedName>
    <definedName name="QB_ROW_32260" localSheetId="2" hidden="1">'DEC 2024 YTD I&amp;E'!$G$130</definedName>
    <definedName name="QB_ROW_323040" localSheetId="3" hidden="1">'DEC 2024 General Ledger'!$E$223</definedName>
    <definedName name="QB_ROW_323270" localSheetId="5" hidden="1">'DEC 2024 BVA'!$H$102</definedName>
    <definedName name="QB_ROW_323270" localSheetId="1" hidden="1">'DEC 2024 MTD I&amp;E'!$H$101</definedName>
    <definedName name="QB_ROW_323270" localSheetId="2" hidden="1">'DEC 2024 YTD I&amp;E'!$H$102</definedName>
    <definedName name="QB_ROW_323340" localSheetId="3" hidden="1">'DEC 2024 General Ledger'!$E$231</definedName>
    <definedName name="QB_ROW_324040" localSheetId="3" hidden="1">'DEC 2024 General Ledger'!$E$199</definedName>
    <definedName name="QB_ROW_324270" localSheetId="5" hidden="1">'DEC 2024 BVA'!$H$100</definedName>
    <definedName name="QB_ROW_324270" localSheetId="1" hidden="1">'DEC 2024 MTD I&amp;E'!$H$99</definedName>
    <definedName name="QB_ROW_324270" localSheetId="2" hidden="1">'DEC 2024 YTD I&amp;E'!$H$100</definedName>
    <definedName name="QB_ROW_324340" localSheetId="3" hidden="1">'DEC 2024 General Ledger'!$E$211</definedName>
    <definedName name="QB_ROW_325250" localSheetId="0" hidden="1">'DEC 2024 Balance Sheet'!$F$60</definedName>
    <definedName name="QB_ROW_327040" localSheetId="0" hidden="1">'DEC 2024 Balance Sheet'!$E$59</definedName>
    <definedName name="QB_ROW_327250" localSheetId="0" hidden="1">'DEC 2024 Balance Sheet'!$F$61</definedName>
    <definedName name="QB_ROW_327340" localSheetId="0" hidden="1">'DEC 2024 Balance Sheet'!$E$62</definedName>
    <definedName name="QB_ROW_329030" localSheetId="3" hidden="1">'DEC 2024 General Ledger'!$D$378</definedName>
    <definedName name="QB_ROW_329260" localSheetId="5" hidden="1">'DEC 2024 BVA'!$G$173</definedName>
    <definedName name="QB_ROW_329260" localSheetId="1" hidden="1">'DEC 2024 MTD I&amp;E'!$G$167</definedName>
    <definedName name="QB_ROW_329260" localSheetId="2" hidden="1">'DEC 2024 YTD I&amp;E'!$G$173</definedName>
    <definedName name="QB_ROW_329330" localSheetId="3" hidden="1">'DEC 2024 General Ledger'!$D$380</definedName>
    <definedName name="QB_ROW_3321" localSheetId="0" hidden="1">'DEC 2024 Balance Sheet'!$C$20</definedName>
    <definedName name="QB_ROW_33250" localSheetId="5" hidden="1">'DEC 2024 BVA'!$F$22</definedName>
    <definedName name="QB_ROW_33250" localSheetId="1" hidden="1">'DEC 2024 MTD I&amp;E'!$F$22</definedName>
    <definedName name="QB_ROW_33250" localSheetId="2" hidden="1">'DEC 2024 YTD I&amp;E'!$F$22</definedName>
    <definedName name="QB_ROW_336230" localSheetId="0" hidden="1">'DEC 2024 Balance Sheet'!$D$72</definedName>
    <definedName name="QB_ROW_339040" localSheetId="0" hidden="1">'DEC 2024 Balance Sheet'!$E$49</definedName>
    <definedName name="QB_ROW_339340" localSheetId="0" hidden="1">'DEC 2024 Balance Sheet'!$E$51</definedName>
    <definedName name="QB_ROW_34020" localSheetId="3" hidden="1">'DEC 2024 General Ledger'!$C$90</definedName>
    <definedName name="QB_ROW_34050" localSheetId="5" hidden="1">'DEC 2024 BVA'!$F$80</definedName>
    <definedName name="QB_ROW_34050" localSheetId="1" hidden="1">'DEC 2024 MTD I&amp;E'!$F$79</definedName>
    <definedName name="QB_ROW_34050" localSheetId="2" hidden="1">'DEC 2024 YTD I&amp;E'!$F$80</definedName>
    <definedName name="QB_ROW_34320" localSheetId="3" hidden="1">'DEC 2024 General Ledger'!$C$280</definedName>
    <definedName name="QB_ROW_34350" localSheetId="5" hidden="1">'DEC 2024 BVA'!$F$111</definedName>
    <definedName name="QB_ROW_34350" localSheetId="1" hidden="1">'DEC 2024 MTD I&amp;E'!$F$110</definedName>
    <definedName name="QB_ROW_34350" localSheetId="2" hidden="1">'DEC 2024 YTD I&amp;E'!$F$111</definedName>
    <definedName name="QB_ROW_353260" localSheetId="5" hidden="1">'DEC 2024 BVA'!$G$203</definedName>
    <definedName name="QB_ROW_353260" localSheetId="1" hidden="1">'DEC 2024 MTD I&amp;E'!$G$194</definedName>
    <definedName name="QB_ROW_353260" localSheetId="2" hidden="1">'DEC 2024 YTD I&amp;E'!$G$203</definedName>
    <definedName name="QB_ROW_354040" localSheetId="3" hidden="1">'DEC 2024 General Ledger'!$E$232</definedName>
    <definedName name="QB_ROW_354270" localSheetId="5" hidden="1">'DEC 2024 BVA'!$H$104</definedName>
    <definedName name="QB_ROW_354270" localSheetId="1" hidden="1">'DEC 2024 MTD I&amp;E'!$H$103</definedName>
    <definedName name="QB_ROW_354270" localSheetId="2" hidden="1">'DEC 2024 YTD I&amp;E'!$H$104</definedName>
    <definedName name="QB_ROW_354340" localSheetId="3" hidden="1">'DEC 2024 General Ledger'!$E$234</definedName>
    <definedName name="QB_ROW_355220" localSheetId="0" hidden="1">'DEC 2024 Balance Sheet'!$C$30</definedName>
    <definedName name="QB_ROW_360260" localSheetId="5" hidden="1">'DEC 2024 BVA'!$G$199</definedName>
    <definedName name="QB_ROW_360260" localSheetId="1" hidden="1">'DEC 2024 MTD I&amp;E'!$G$190</definedName>
    <definedName name="QB_ROW_360260" localSheetId="2" hidden="1">'DEC 2024 YTD I&amp;E'!$G$199</definedName>
    <definedName name="QB_ROW_367260" localSheetId="5" hidden="1">'DEC 2024 BVA'!$G$195</definedName>
    <definedName name="QB_ROW_367260" localSheetId="1" hidden="1">'DEC 2024 MTD I&amp;E'!$G$186</definedName>
    <definedName name="QB_ROW_367260" localSheetId="2" hidden="1">'DEC 2024 YTD I&amp;E'!$G$195</definedName>
    <definedName name="QB_ROW_369010" localSheetId="3" hidden="1">'DEC 2024 General Ledger'!$B$442</definedName>
    <definedName name="QB_ROW_369040" localSheetId="5" hidden="1">'DEC 2024 BVA'!$E$231</definedName>
    <definedName name="QB_ROW_369040" localSheetId="1" hidden="1">'DEC 2024 MTD I&amp;E'!$E$220</definedName>
    <definedName name="QB_ROW_369040" localSheetId="2" hidden="1">'DEC 2024 YTD I&amp;E'!$E$231</definedName>
    <definedName name="QB_ROW_369310" localSheetId="3" hidden="1">'DEC 2024 General Ledger'!$B$453</definedName>
    <definedName name="QB_ROW_369340" localSheetId="5" hidden="1">'DEC 2024 BVA'!$E$242</definedName>
    <definedName name="QB_ROW_369340" localSheetId="1" hidden="1">'DEC 2024 MTD I&amp;E'!$E$231</definedName>
    <definedName name="QB_ROW_369340" localSheetId="2" hidden="1">'DEC 2024 YTD I&amp;E'!$E$242</definedName>
    <definedName name="QB_ROW_370020" localSheetId="3" hidden="1">'DEC 2024 General Ledger'!$C$67</definedName>
    <definedName name="QB_ROW_370050" localSheetId="5" hidden="1">'DEC 2024 BVA'!$F$59</definedName>
    <definedName name="QB_ROW_370050" localSheetId="1" hidden="1">'DEC 2024 MTD I&amp;E'!$F$58</definedName>
    <definedName name="QB_ROW_370050" localSheetId="2" hidden="1">'DEC 2024 YTD I&amp;E'!$F$59</definedName>
    <definedName name="QB_ROW_370260" localSheetId="5" hidden="1">'DEC 2024 BVA'!$G$62</definedName>
    <definedName name="QB_ROW_370260" localSheetId="1" hidden="1">'DEC 2024 MTD I&amp;E'!$G$61</definedName>
    <definedName name="QB_ROW_370260" localSheetId="2" hidden="1">'DEC 2024 YTD I&amp;E'!$G$62</definedName>
    <definedName name="QB_ROW_370320" localSheetId="3" hidden="1">'DEC 2024 General Ledger'!$C$73</definedName>
    <definedName name="QB_ROW_370350" localSheetId="5" hidden="1">'DEC 2024 BVA'!$F$63</definedName>
    <definedName name="QB_ROW_370350" localSheetId="1" hidden="1">'DEC 2024 MTD I&amp;E'!$F$62</definedName>
    <definedName name="QB_ROW_370350" localSheetId="2" hidden="1">'DEC 2024 YTD I&amp;E'!$F$63</definedName>
    <definedName name="QB_ROW_374250" localSheetId="5" hidden="1">'DEC 2024 BVA'!$F$298</definedName>
    <definedName name="QB_ROW_374250" localSheetId="2" hidden="1">'DEC 2024 YTD I&amp;E'!$F$298</definedName>
    <definedName name="QB_ROW_375040" localSheetId="5" hidden="1">'DEC 2024 BVA'!$E$271</definedName>
    <definedName name="QB_ROW_375040" localSheetId="1" hidden="1">'DEC 2024 MTD I&amp;E'!$E$255</definedName>
    <definedName name="QB_ROW_375040" localSheetId="2" hidden="1">'DEC 2024 YTD I&amp;E'!$E$271</definedName>
    <definedName name="QB_ROW_375340" localSheetId="5" hidden="1">'DEC 2024 BVA'!$E$283</definedName>
    <definedName name="QB_ROW_375340" localSheetId="1" hidden="1">'DEC 2024 MTD I&amp;E'!$E$267</definedName>
    <definedName name="QB_ROW_375340" localSheetId="2" hidden="1">'DEC 2024 YTD I&amp;E'!$E$283</definedName>
    <definedName name="QB_ROW_378250" localSheetId="5" hidden="1">'DEC 2024 BVA'!$F$31</definedName>
    <definedName name="QB_ROW_378250" localSheetId="1" hidden="1">'DEC 2024 MTD I&amp;E'!$F$31</definedName>
    <definedName name="QB_ROW_378250" localSheetId="2" hidden="1">'DEC 2024 YTD I&amp;E'!$F$31</definedName>
    <definedName name="QB_ROW_379250" localSheetId="5" hidden="1">'DEC 2024 BVA'!$F$30</definedName>
    <definedName name="QB_ROW_379250" localSheetId="1" hidden="1">'DEC 2024 MTD I&amp;E'!$F$30</definedName>
    <definedName name="QB_ROW_379250" localSheetId="2" hidden="1">'DEC 2024 YTD I&amp;E'!$F$30</definedName>
    <definedName name="QB_ROW_380250" localSheetId="5" hidden="1">'DEC 2024 BVA'!$F$32</definedName>
    <definedName name="QB_ROW_380250" localSheetId="1" hidden="1">'DEC 2024 MTD I&amp;E'!$F$32</definedName>
    <definedName name="QB_ROW_380250" localSheetId="2" hidden="1">'DEC 2024 YTD I&amp;E'!$F$32</definedName>
    <definedName name="QB_ROW_38030" localSheetId="3" hidden="1">'DEC 2024 General Ledger'!$D$236</definedName>
    <definedName name="QB_ROW_38060" localSheetId="5" hidden="1">'DEC 2024 BVA'!$G$106</definedName>
    <definedName name="QB_ROW_38060" localSheetId="1" hidden="1">'DEC 2024 MTD I&amp;E'!$G$105</definedName>
    <definedName name="QB_ROW_38060" localSheetId="2" hidden="1">'DEC 2024 YTD I&amp;E'!$G$106</definedName>
    <definedName name="QB_ROW_382260" localSheetId="5" hidden="1">'DEC 2024 BVA'!$G$200</definedName>
    <definedName name="QB_ROW_382260" localSheetId="1" hidden="1">'DEC 2024 MTD I&amp;E'!$G$191</definedName>
    <definedName name="QB_ROW_382260" localSheetId="2" hidden="1">'DEC 2024 YTD I&amp;E'!$G$200</definedName>
    <definedName name="QB_ROW_383260" localSheetId="5" hidden="1">'DEC 2024 BVA'!$G$204</definedName>
    <definedName name="QB_ROW_383260" localSheetId="1" hidden="1">'DEC 2024 MTD I&amp;E'!$G$195</definedName>
    <definedName name="QB_ROW_383260" localSheetId="2" hidden="1">'DEC 2024 YTD I&amp;E'!$G$204</definedName>
    <definedName name="QB_ROW_38330" localSheetId="3" hidden="1">'DEC 2024 General Ledger'!$D$279</definedName>
    <definedName name="QB_ROW_38360" localSheetId="5" hidden="1">'DEC 2024 BVA'!$G$110</definedName>
    <definedName name="QB_ROW_38360" localSheetId="1" hidden="1">'DEC 2024 MTD I&amp;E'!$G$109</definedName>
    <definedName name="QB_ROW_38360" localSheetId="2" hidden="1">'DEC 2024 YTD I&amp;E'!$G$110</definedName>
    <definedName name="QB_ROW_388260" localSheetId="5" hidden="1">'DEC 2024 BVA'!$G$221</definedName>
    <definedName name="QB_ROW_388260" localSheetId="1" hidden="1">'DEC 2024 MTD I&amp;E'!$G$211</definedName>
    <definedName name="QB_ROW_388260" localSheetId="2" hidden="1">'DEC 2024 YTD I&amp;E'!$G$221</definedName>
    <definedName name="QB_ROW_390040" localSheetId="3" hidden="1">'DEC 2024 General Ledger'!$E$341</definedName>
    <definedName name="QB_ROW_390270" localSheetId="5" hidden="1">'DEC 2024 BVA'!$H$146</definedName>
    <definedName name="QB_ROW_390270" localSheetId="1" hidden="1">'DEC 2024 MTD I&amp;E'!$H$140</definedName>
    <definedName name="QB_ROW_390270" localSheetId="2" hidden="1">'DEC 2024 YTD I&amp;E'!$H$146</definedName>
    <definedName name="QB_ROW_390340" localSheetId="3" hidden="1">'DEC 2024 General Ledger'!$E$347</definedName>
    <definedName name="QB_ROW_39040" localSheetId="3" hidden="1">'DEC 2024 General Ledger'!$E$237</definedName>
    <definedName name="QB_ROW_391250" localSheetId="5" hidden="1">'DEC 2024 BVA'!$F$28</definedName>
    <definedName name="QB_ROW_391250" localSheetId="1" hidden="1">'DEC 2024 MTD I&amp;E'!$F$28</definedName>
    <definedName name="QB_ROW_391250" localSheetId="2" hidden="1">'DEC 2024 YTD I&amp;E'!$F$28</definedName>
    <definedName name="QB_ROW_392020" localSheetId="3" hidden="1">'DEC 2024 General Ledger'!$C$369</definedName>
    <definedName name="QB_ROW_392250" localSheetId="5" hidden="1">'DEC 2024 BVA'!$F$163</definedName>
    <definedName name="QB_ROW_392250" localSheetId="1" hidden="1">'DEC 2024 MTD I&amp;E'!$F$157</definedName>
    <definedName name="QB_ROW_392250" localSheetId="2" hidden="1">'DEC 2024 YTD I&amp;E'!$F$163</definedName>
    <definedName name="QB_ROW_392320" localSheetId="3" hidden="1">'DEC 2024 General Ledger'!$C$371</definedName>
    <definedName name="QB_ROW_39270" localSheetId="5" hidden="1">'DEC 2024 BVA'!$H$107</definedName>
    <definedName name="QB_ROW_39270" localSheetId="1" hidden="1">'DEC 2024 MTD I&amp;E'!$H$106</definedName>
    <definedName name="QB_ROW_39270" localSheetId="2" hidden="1">'DEC 2024 YTD I&amp;E'!$H$107</definedName>
    <definedName name="QB_ROW_39340" localSheetId="3" hidden="1">'DEC 2024 General Ledger'!$E$242</definedName>
    <definedName name="QB_ROW_394260" localSheetId="5" hidden="1">'DEC 2024 BVA'!$G$66</definedName>
    <definedName name="QB_ROW_394260" localSheetId="1" hidden="1">'DEC 2024 MTD I&amp;E'!$G$65</definedName>
    <definedName name="QB_ROW_394260" localSheetId="2" hidden="1">'DEC 2024 YTD I&amp;E'!$G$66</definedName>
    <definedName name="QB_ROW_396240" localSheetId="5" hidden="1">'DEC 2024 BVA'!$E$37</definedName>
    <definedName name="QB_ROW_396240" localSheetId="1" hidden="1">'DEC 2024 MTD I&amp;E'!$E$37</definedName>
    <definedName name="QB_ROW_396240" localSheetId="2" hidden="1">'DEC 2024 YTD I&amp;E'!$E$37</definedName>
    <definedName name="QB_ROW_4021" localSheetId="0" hidden="1">'DEC 2024 Balance Sheet'!$C$21</definedName>
    <definedName name="QB_ROW_404260" localSheetId="5" hidden="1">'DEC 2024 BVA'!$G$202</definedName>
    <definedName name="QB_ROW_404260" localSheetId="1" hidden="1">'DEC 2024 MTD I&amp;E'!$G$193</definedName>
    <definedName name="QB_ROW_404260" localSheetId="2" hidden="1">'DEC 2024 YTD I&amp;E'!$G$202</definedName>
    <definedName name="QB_ROW_409250" localSheetId="0" hidden="1">'DEC 2024 Balance Sheet'!$F$50</definedName>
    <definedName name="QB_ROW_41040" localSheetId="3" hidden="1">'DEC 2024 General Ledger'!$E$243</definedName>
    <definedName name="QB_ROW_412260" localSheetId="5" hidden="1">'DEC 2024 BVA'!$G$188</definedName>
    <definedName name="QB_ROW_412260" localSheetId="1" hidden="1">'DEC 2024 MTD I&amp;E'!$G$179</definedName>
    <definedName name="QB_ROW_412260" localSheetId="2" hidden="1">'DEC 2024 YTD I&amp;E'!$G$188</definedName>
    <definedName name="QB_ROW_41270" localSheetId="5" hidden="1">'DEC 2024 BVA'!$H$108</definedName>
    <definedName name="QB_ROW_41270" localSheetId="1" hidden="1">'DEC 2024 MTD I&amp;E'!$H$107</definedName>
    <definedName name="QB_ROW_41270" localSheetId="2" hidden="1">'DEC 2024 YTD I&amp;E'!$H$108</definedName>
    <definedName name="QB_ROW_413240" localSheetId="5" hidden="1">'DEC 2024 BVA'!$E$270</definedName>
    <definedName name="QB_ROW_413240" localSheetId="2" hidden="1">'DEC 2024 YTD I&amp;E'!$E$270</definedName>
    <definedName name="QB_ROW_41340" localSheetId="3" hidden="1">'DEC 2024 General Ledger'!$E$260</definedName>
    <definedName name="QB_ROW_415040" localSheetId="3" hidden="1">'DEC 2024 General Ledger'!$E$310</definedName>
    <definedName name="QB_ROW_415270" localSheetId="5" hidden="1">'DEC 2024 BVA'!$H$133</definedName>
    <definedName name="QB_ROW_415270" localSheetId="1" hidden="1">'DEC 2024 MTD I&amp;E'!$H$128</definedName>
    <definedName name="QB_ROW_415270" localSheetId="2" hidden="1">'DEC 2024 YTD I&amp;E'!$H$133</definedName>
    <definedName name="QB_ROW_415340" localSheetId="3" hidden="1">'DEC 2024 General Ledger'!$E$313</definedName>
    <definedName name="QB_ROW_418250" localSheetId="5" hidden="1">'DEC 2024 BVA'!$F$156</definedName>
    <definedName name="QB_ROW_418250" localSheetId="1" hidden="1">'DEC 2024 MTD I&amp;E'!$F$150</definedName>
    <definedName name="QB_ROW_418250" localSheetId="2" hidden="1">'DEC 2024 YTD I&amp;E'!$F$156</definedName>
    <definedName name="QB_ROW_421250" localSheetId="0" hidden="1">'DEC 2024 Balance Sheet'!$F$54</definedName>
    <definedName name="QB_ROW_423230" localSheetId="0" hidden="1">'DEC 2024 Balance Sheet'!$D$69</definedName>
    <definedName name="QB_ROW_425260" localSheetId="5" hidden="1">'DEC 2024 BVA'!$G$194</definedName>
    <definedName name="QB_ROW_425260" localSheetId="1" hidden="1">'DEC 2024 MTD I&amp;E'!$G$185</definedName>
    <definedName name="QB_ROW_425260" localSheetId="2" hidden="1">'DEC 2024 YTD I&amp;E'!$G$194</definedName>
    <definedName name="QB_ROW_427010" localSheetId="3" hidden="1">'DEC 2024 General Ledger'!$B$2</definedName>
    <definedName name="QB_ROW_427240" localSheetId="5" hidden="1">'DEC 2024 BVA'!$E$9</definedName>
    <definedName name="QB_ROW_427240" localSheetId="1" hidden="1">'DEC 2024 MTD I&amp;E'!$E$9</definedName>
    <definedName name="QB_ROW_427240" localSheetId="2" hidden="1">'DEC 2024 YTD I&amp;E'!$E$9</definedName>
    <definedName name="QB_ROW_427310" localSheetId="3" hidden="1">'DEC 2024 General Ledger'!$B$4</definedName>
    <definedName name="QB_ROW_429250" localSheetId="5" hidden="1">'DEC 2024 BVA'!$F$281</definedName>
    <definedName name="QB_ROW_429250" localSheetId="1" hidden="1">'DEC 2024 MTD I&amp;E'!$F$265</definedName>
    <definedName name="QB_ROW_429250" localSheetId="2" hidden="1">'DEC 2024 YTD I&amp;E'!$F$281</definedName>
    <definedName name="QB_ROW_430250" localSheetId="5" hidden="1">'DEC 2024 BVA'!$F$280</definedName>
    <definedName name="QB_ROW_430250" localSheetId="1" hidden="1">'DEC 2024 MTD I&amp;E'!$F$264</definedName>
    <definedName name="QB_ROW_430250" localSheetId="2" hidden="1">'DEC 2024 YTD I&amp;E'!$F$280</definedName>
    <definedName name="QB_ROW_43040" localSheetId="3" hidden="1">'DEC 2024 General Ledger'!$E$261</definedName>
    <definedName name="QB_ROW_431250" localSheetId="5" hidden="1">'DEC 2024 BVA'!$F$277</definedName>
    <definedName name="QB_ROW_431250" localSheetId="1" hidden="1">'DEC 2024 MTD I&amp;E'!$F$261</definedName>
    <definedName name="QB_ROW_431250" localSheetId="2" hidden="1">'DEC 2024 YTD I&amp;E'!$F$277</definedName>
    <definedName name="QB_ROW_4321" localSheetId="0" hidden="1">'DEC 2024 Balance Sheet'!$C$23</definedName>
    <definedName name="QB_ROW_432250" localSheetId="5" hidden="1">'DEC 2024 BVA'!$F$278</definedName>
    <definedName name="QB_ROW_432250" localSheetId="1" hidden="1">'DEC 2024 MTD I&amp;E'!$F$262</definedName>
    <definedName name="QB_ROW_432250" localSheetId="2" hidden="1">'DEC 2024 YTD I&amp;E'!$F$278</definedName>
    <definedName name="QB_ROW_43270" localSheetId="5" hidden="1">'DEC 2024 BVA'!$H$109</definedName>
    <definedName name="QB_ROW_43270" localSheetId="1" hidden="1">'DEC 2024 MTD I&amp;E'!$H$108</definedName>
    <definedName name="QB_ROW_43270" localSheetId="2" hidden="1">'DEC 2024 YTD I&amp;E'!$H$109</definedName>
    <definedName name="QB_ROW_43340" localSheetId="3" hidden="1">'DEC 2024 General Ledger'!$E$278</definedName>
    <definedName name="QB_ROW_434250" localSheetId="5" hidden="1">'DEC 2024 BVA'!$F$279</definedName>
    <definedName name="QB_ROW_434250" localSheetId="1" hidden="1">'DEC 2024 MTD I&amp;E'!$F$263</definedName>
    <definedName name="QB_ROW_434250" localSheetId="2" hidden="1">'DEC 2024 YTD I&amp;E'!$F$279</definedName>
    <definedName name="QB_ROW_436250" localSheetId="5" hidden="1">'DEC 2024 BVA'!$F$282</definedName>
    <definedName name="QB_ROW_436250" localSheetId="1" hidden="1">'DEC 2024 MTD I&amp;E'!$F$266</definedName>
    <definedName name="QB_ROW_436250" localSheetId="2" hidden="1">'DEC 2024 YTD I&amp;E'!$F$282</definedName>
    <definedName name="QB_ROW_437040" localSheetId="5" hidden="1">'DEC 2024 BVA'!$E$297</definedName>
    <definedName name="QB_ROW_437040" localSheetId="2" hidden="1">'DEC 2024 YTD I&amp;E'!$E$297</definedName>
    <definedName name="QB_ROW_437340" localSheetId="5" hidden="1">'DEC 2024 BVA'!$E$300</definedName>
    <definedName name="QB_ROW_437340" localSheetId="2" hidden="1">'DEC 2024 YTD I&amp;E'!$E$300</definedName>
    <definedName name="QB_ROW_438250" localSheetId="5" hidden="1">'DEC 2024 BVA'!$F$299</definedName>
    <definedName name="QB_ROW_438250" localSheetId="2" hidden="1">'DEC 2024 YTD I&amp;E'!$F$299</definedName>
    <definedName name="QB_ROW_44020" localSheetId="3" hidden="1">'DEC 2024 General Ledger'!$C$57</definedName>
    <definedName name="QB_ROW_441020" localSheetId="3" hidden="1">'DEC 2024 General Ledger'!$C$35</definedName>
    <definedName name="QB_ROW_441250" localSheetId="5" hidden="1">'DEC 2024 BVA'!$F$26</definedName>
    <definedName name="QB_ROW_441250" localSheetId="1" hidden="1">'DEC 2024 MTD I&amp;E'!$F$26</definedName>
    <definedName name="QB_ROW_441250" localSheetId="2" hidden="1">'DEC 2024 YTD I&amp;E'!$F$26</definedName>
    <definedName name="QB_ROW_441320" localSheetId="3" hidden="1">'DEC 2024 General Ledger'!$C$37</definedName>
    <definedName name="QB_ROW_442230" localSheetId="0" hidden="1">'DEC 2024 Balance Sheet'!$D$22</definedName>
    <definedName name="QB_ROW_44250" localSheetId="5" hidden="1">'DEC 2024 BVA'!$F$52</definedName>
    <definedName name="QB_ROW_44250" localSheetId="1" hidden="1">'DEC 2024 MTD I&amp;E'!$F$51</definedName>
    <definedName name="QB_ROW_44250" localSheetId="2" hidden="1">'DEC 2024 YTD I&amp;E'!$F$52</definedName>
    <definedName name="QB_ROW_44320" localSheetId="3" hidden="1">'DEC 2024 General Ledger'!$C$63</definedName>
    <definedName name="QB_ROW_443250" localSheetId="5" hidden="1">'DEC 2024 BVA'!$F$255</definedName>
    <definedName name="QB_ROW_443250" localSheetId="1" hidden="1">'DEC 2024 MTD I&amp;E'!$F$240</definedName>
    <definedName name="QB_ROW_443250" localSheetId="2" hidden="1">'DEC 2024 YTD I&amp;E'!$F$255</definedName>
    <definedName name="QB_ROW_445030" localSheetId="3" hidden="1">'DEC 2024 General Ledger'!$D$282</definedName>
    <definedName name="QB_ROW_445260" localSheetId="5" hidden="1">'DEC 2024 BVA'!$G$114</definedName>
    <definedName name="QB_ROW_445260" localSheetId="1" hidden="1">'DEC 2024 MTD I&amp;E'!$G$113</definedName>
    <definedName name="QB_ROW_445260" localSheetId="2" hidden="1">'DEC 2024 YTD I&amp;E'!$G$114</definedName>
    <definedName name="QB_ROW_445330" localSheetId="3" hidden="1">'DEC 2024 General Ledger'!$D$285</definedName>
    <definedName name="QB_ROW_446230" localSheetId="0" hidden="1">'DEC 2024 Balance Sheet'!$D$18</definedName>
    <definedName name="QB_ROW_447030" localSheetId="3" hidden="1">'DEC 2024 General Ledger'!$D$83</definedName>
    <definedName name="QB_ROW_447260" localSheetId="5" hidden="1">'DEC 2024 BVA'!$G$75</definedName>
    <definedName name="QB_ROW_447260" localSheetId="1" hidden="1">'DEC 2024 MTD I&amp;E'!$G$74</definedName>
    <definedName name="QB_ROW_447260" localSheetId="2" hidden="1">'DEC 2024 YTD I&amp;E'!$G$75</definedName>
    <definedName name="QB_ROW_447330" localSheetId="3" hidden="1">'DEC 2024 General Ledger'!$D$85</definedName>
    <definedName name="QB_ROW_449030" localSheetId="5" hidden="1">'DEC 2024 BVA'!$D$303</definedName>
    <definedName name="QB_ROW_449030" localSheetId="1" hidden="1">'DEC 2024 MTD I&amp;E'!$D$276</definedName>
    <definedName name="QB_ROW_449030" localSheetId="2" hidden="1">'DEC 2024 YTD I&amp;E'!$D$303</definedName>
    <definedName name="QB_ROW_449330" localSheetId="5" hidden="1">'DEC 2024 BVA'!$D$310</definedName>
    <definedName name="QB_ROW_449330" localSheetId="1" hidden="1">'DEC 2024 MTD I&amp;E'!$D$283</definedName>
    <definedName name="QB_ROW_449330" localSheetId="2" hidden="1">'DEC 2024 YTD I&amp;E'!$D$310</definedName>
    <definedName name="QB_ROW_45250" localSheetId="5" hidden="1">'DEC 2024 BVA'!$F$53</definedName>
    <definedName name="QB_ROW_45250" localSheetId="1" hidden="1">'DEC 2024 MTD I&amp;E'!$F$52</definedName>
    <definedName name="QB_ROW_45250" localSheetId="2" hidden="1">'DEC 2024 YTD I&amp;E'!$F$53</definedName>
    <definedName name="QB_ROW_453240" localSheetId="5" hidden="1">'DEC 2024 BVA'!$E$308</definedName>
    <definedName name="QB_ROW_453240" localSheetId="1" hidden="1">'DEC 2024 MTD I&amp;E'!$E$281</definedName>
    <definedName name="QB_ROW_453240" localSheetId="2" hidden="1">'DEC 2024 YTD I&amp;E'!$E$308</definedName>
    <definedName name="QB_ROW_455260" localSheetId="5" hidden="1">'DEC 2024 BVA'!$G$171</definedName>
    <definedName name="QB_ROW_455260" localSheetId="1" hidden="1">'DEC 2024 MTD I&amp;E'!$G$165</definedName>
    <definedName name="QB_ROW_455260" localSheetId="2" hidden="1">'DEC 2024 YTD I&amp;E'!$G$171</definedName>
    <definedName name="QB_ROW_457260" localSheetId="5" hidden="1">'DEC 2024 BVA'!$G$170</definedName>
    <definedName name="QB_ROW_457260" localSheetId="1" hidden="1">'DEC 2024 MTD I&amp;E'!$G$164</definedName>
    <definedName name="QB_ROW_457260" localSheetId="2" hidden="1">'DEC 2024 YTD I&amp;E'!$G$170</definedName>
    <definedName name="QB_ROW_458260" localSheetId="5" hidden="1">'DEC 2024 BVA'!$G$169</definedName>
    <definedName name="QB_ROW_458260" localSheetId="1" hidden="1">'DEC 2024 MTD I&amp;E'!$G$163</definedName>
    <definedName name="QB_ROW_458260" localSheetId="2" hidden="1">'DEC 2024 YTD I&amp;E'!$G$169</definedName>
    <definedName name="QB_ROW_46020" localSheetId="3" hidden="1">'DEC 2024 General Ledger'!$C$281</definedName>
    <definedName name="QB_ROW_46050" localSheetId="5" hidden="1">'DEC 2024 BVA'!$F$112</definedName>
    <definedName name="QB_ROW_46050" localSheetId="1" hidden="1">'DEC 2024 MTD I&amp;E'!$F$111</definedName>
    <definedName name="QB_ROW_46050" localSheetId="2" hidden="1">'DEC 2024 YTD I&amp;E'!$F$112</definedName>
    <definedName name="QB_ROW_46320" localSheetId="3" hidden="1">'DEC 2024 General Ledger'!$C$286</definedName>
    <definedName name="QB_ROW_463250" localSheetId="5" hidden="1">'DEC 2024 BVA'!$F$272</definedName>
    <definedName name="QB_ROW_463250" localSheetId="1" hidden="1">'DEC 2024 MTD I&amp;E'!$F$256</definedName>
    <definedName name="QB_ROW_463250" localSheetId="2" hidden="1">'DEC 2024 YTD I&amp;E'!$F$272</definedName>
    <definedName name="QB_ROW_46350" localSheetId="5" hidden="1">'DEC 2024 BVA'!$F$117</definedName>
    <definedName name="QB_ROW_46350" localSheetId="1" hidden="1">'DEC 2024 MTD I&amp;E'!$F$115</definedName>
    <definedName name="QB_ROW_46350" localSheetId="2" hidden="1">'DEC 2024 YTD I&amp;E'!$F$117</definedName>
    <definedName name="QB_ROW_464250" localSheetId="5" hidden="1">'DEC 2024 BVA'!$F$274</definedName>
    <definedName name="QB_ROW_464250" localSheetId="1" hidden="1">'DEC 2024 MTD I&amp;E'!$F$258</definedName>
    <definedName name="QB_ROW_464250" localSheetId="2" hidden="1">'DEC 2024 YTD I&amp;E'!$F$274</definedName>
    <definedName name="QB_ROW_465230" localSheetId="0" hidden="1">'DEC 2024 Balance Sheet'!$D$17</definedName>
    <definedName name="QB_ROW_466250" localSheetId="5" hidden="1">'DEC 2024 BVA'!$F$273</definedName>
    <definedName name="QB_ROW_466250" localSheetId="1" hidden="1">'DEC 2024 MTD I&amp;E'!$F$257</definedName>
    <definedName name="QB_ROW_466250" localSheetId="2" hidden="1">'DEC 2024 YTD I&amp;E'!$F$273</definedName>
    <definedName name="QB_ROW_467250" localSheetId="5" hidden="1">'DEC 2024 BVA'!$F$275</definedName>
    <definedName name="QB_ROW_467250" localSheetId="1" hidden="1">'DEC 2024 MTD I&amp;E'!$F$259</definedName>
    <definedName name="QB_ROW_467250" localSheetId="2" hidden="1">'DEC 2024 YTD I&amp;E'!$F$275</definedName>
    <definedName name="QB_ROW_470260" localSheetId="5" hidden="1">'DEC 2024 BVA'!$G$198</definedName>
    <definedName name="QB_ROW_470260" localSheetId="1" hidden="1">'DEC 2024 MTD I&amp;E'!$G$189</definedName>
    <definedName name="QB_ROW_470260" localSheetId="2" hidden="1">'DEC 2024 YTD I&amp;E'!$G$198</definedName>
    <definedName name="QB_ROW_47260" localSheetId="5" hidden="1">'DEC 2024 BVA'!$G$113</definedName>
    <definedName name="QB_ROW_47260" localSheetId="1" hidden="1">'DEC 2024 MTD I&amp;E'!$G$112</definedName>
    <definedName name="QB_ROW_47260" localSheetId="2" hidden="1">'DEC 2024 YTD I&amp;E'!$G$113</definedName>
    <definedName name="QB_ROW_474240" localSheetId="0" hidden="1">'DEC 2024 Balance Sheet'!$E$47</definedName>
    <definedName name="QB_ROW_475250" localSheetId="5" hidden="1">'DEC 2024 BVA'!$F$276</definedName>
    <definedName name="QB_ROW_475250" localSheetId="1" hidden="1">'DEC 2024 MTD I&amp;E'!$F$260</definedName>
    <definedName name="QB_ROW_475250" localSheetId="2" hidden="1">'DEC 2024 YTD I&amp;E'!$F$276</definedName>
    <definedName name="QB_ROW_478250" localSheetId="5" hidden="1">'DEC 2024 BVA'!$F$51</definedName>
    <definedName name="QB_ROW_478250" localSheetId="1" hidden="1">'DEC 2024 MTD I&amp;E'!$F$50</definedName>
    <definedName name="QB_ROW_478250" localSheetId="2" hidden="1">'DEC 2024 YTD I&amp;E'!$F$51</definedName>
    <definedName name="QB_ROW_482260" localSheetId="5" hidden="1">'DEC 2024 BVA'!$G$168</definedName>
    <definedName name="QB_ROW_482260" localSheetId="1" hidden="1">'DEC 2024 MTD I&amp;E'!$G$162</definedName>
    <definedName name="QB_ROW_482260" localSheetId="2" hidden="1">'DEC 2024 YTD I&amp;E'!$G$168</definedName>
    <definedName name="QB_ROW_485260" localSheetId="5" hidden="1">'DEC 2024 BVA'!$G$239</definedName>
    <definedName name="QB_ROW_485260" localSheetId="1" hidden="1">'DEC 2024 MTD I&amp;E'!$G$228</definedName>
    <definedName name="QB_ROW_485260" localSheetId="2" hidden="1">'DEC 2024 YTD I&amp;E'!$G$239</definedName>
    <definedName name="QB_ROW_488250" localSheetId="5" hidden="1">'DEC 2024 BVA'!$F$46</definedName>
    <definedName name="QB_ROW_488250" localSheetId="1" hidden="1">'DEC 2024 MTD I&amp;E'!$F$45</definedName>
    <definedName name="QB_ROW_488250" localSheetId="2" hidden="1">'DEC 2024 YTD I&amp;E'!$F$46</definedName>
    <definedName name="QB_ROW_489240" localSheetId="5" hidden="1">'DEC 2024 BVA'!$E$7</definedName>
    <definedName name="QB_ROW_489240" localSheetId="1" hidden="1">'DEC 2024 MTD I&amp;E'!$E$7</definedName>
    <definedName name="QB_ROW_489240" localSheetId="2" hidden="1">'DEC 2024 YTD I&amp;E'!$E$7</definedName>
    <definedName name="QB_ROW_490260" localSheetId="5" hidden="1">'DEC 2024 BVA'!$G$174</definedName>
    <definedName name="QB_ROW_490260" localSheetId="1" hidden="1">'DEC 2024 MTD I&amp;E'!$G$168</definedName>
    <definedName name="QB_ROW_490260" localSheetId="2" hidden="1">'DEC 2024 YTD I&amp;E'!$G$174</definedName>
    <definedName name="QB_ROW_491240" localSheetId="5" hidden="1">'DEC 2024 BVA'!$E$309</definedName>
    <definedName name="QB_ROW_491240" localSheetId="1" hidden="1">'DEC 2024 MTD I&amp;E'!$E$282</definedName>
    <definedName name="QB_ROW_491240" localSheetId="2" hidden="1">'DEC 2024 YTD I&amp;E'!$E$309</definedName>
    <definedName name="QB_ROW_492240" localSheetId="0" hidden="1">'DEC 2024 Balance Sheet'!$E$44</definedName>
    <definedName name="QB_ROW_493050" localSheetId="3" hidden="1">'DEC 2024 General Ledger'!$F$290</definedName>
    <definedName name="QB_ROW_493280" localSheetId="5" hidden="1">'DEC 2024 BVA'!$I$121</definedName>
    <definedName name="QB_ROW_493280" localSheetId="1" hidden="1">'DEC 2024 MTD I&amp;E'!$I$119</definedName>
    <definedName name="QB_ROW_493280" localSheetId="2" hidden="1">'DEC 2024 YTD I&amp;E'!$I$121</definedName>
    <definedName name="QB_ROW_493350" localSheetId="3" hidden="1">'DEC 2024 General Ledger'!$F$293</definedName>
    <definedName name="QB_ROW_494280" localSheetId="5" hidden="1">'DEC 2024 BVA'!$I$125</definedName>
    <definedName name="QB_ROW_494280" localSheetId="2" hidden="1">'DEC 2024 YTD I&amp;E'!$I$125</definedName>
    <definedName name="QB_ROW_497260" localSheetId="5" hidden="1">'DEC 2024 BVA'!$G$167</definedName>
    <definedName name="QB_ROW_497260" localSheetId="1" hidden="1">'DEC 2024 MTD I&amp;E'!$G$161</definedName>
    <definedName name="QB_ROW_497260" localSheetId="2" hidden="1">'DEC 2024 YTD I&amp;E'!$G$167</definedName>
    <definedName name="QB_ROW_498240" localSheetId="0" hidden="1">'DEC 2024 Balance Sheet'!$E$7</definedName>
    <definedName name="QB_ROW_499240" localSheetId="0" hidden="1">'DEC 2024 Balance Sheet'!$E$10</definedName>
    <definedName name="QB_ROW_500240" localSheetId="0" hidden="1">'DEC 2024 Balance Sheet'!$E$9</definedName>
    <definedName name="QB_ROW_5011" localSheetId="0" hidden="1">'DEC 2024 Balance Sheet'!$B$25</definedName>
    <definedName name="QB_ROW_501240" localSheetId="0" hidden="1">'DEC 2024 Balance Sheet'!$E$8</definedName>
    <definedName name="QB_ROW_502250" localSheetId="5" hidden="1">'DEC 2024 BVA'!$F$17</definedName>
    <definedName name="QB_ROW_502250" localSheetId="1" hidden="1">'DEC 2024 MTD I&amp;E'!$F$17</definedName>
    <definedName name="QB_ROW_502250" localSheetId="2" hidden="1">'DEC 2024 YTD I&amp;E'!$F$17</definedName>
    <definedName name="QB_ROW_5030" localSheetId="3" hidden="1">'DEC 2024 General Ledger'!$D$86</definedName>
    <definedName name="QB_ROW_503260" localSheetId="5" hidden="1">'DEC 2024 BVA'!$G$73</definedName>
    <definedName name="QB_ROW_503260" localSheetId="1" hidden="1">'DEC 2024 MTD I&amp;E'!$G$72</definedName>
    <definedName name="QB_ROW_503260" localSheetId="2" hidden="1">'DEC 2024 YTD I&amp;E'!$G$73</definedName>
    <definedName name="QB_ROW_504260" localSheetId="5" hidden="1">'DEC 2024 BVA'!$G$72</definedName>
    <definedName name="QB_ROW_504260" localSheetId="1" hidden="1">'DEC 2024 MTD I&amp;E'!$G$71</definedName>
    <definedName name="QB_ROW_504260" localSheetId="2" hidden="1">'DEC 2024 YTD I&amp;E'!$G$72</definedName>
    <definedName name="QB_ROW_505260" localSheetId="5" hidden="1">'DEC 2024 BVA'!$G$220</definedName>
    <definedName name="QB_ROW_505260" localSheetId="1" hidden="1">'DEC 2024 MTD I&amp;E'!$G$210</definedName>
    <definedName name="QB_ROW_505260" localSheetId="2" hidden="1">'DEC 2024 YTD I&amp;E'!$G$220</definedName>
    <definedName name="QB_ROW_506260" localSheetId="5" hidden="1">'DEC 2024 BVA'!$G$219</definedName>
    <definedName name="QB_ROW_506260" localSheetId="1" hidden="1">'DEC 2024 MTD I&amp;E'!$G$209</definedName>
    <definedName name="QB_ROW_506260" localSheetId="2" hidden="1">'DEC 2024 YTD I&amp;E'!$G$219</definedName>
    <definedName name="QB_ROW_507250" localSheetId="5" hidden="1">'DEC 2024 BVA'!$F$236</definedName>
    <definedName name="QB_ROW_507250" localSheetId="1" hidden="1">'DEC 2024 MTD I&amp;E'!$F$225</definedName>
    <definedName name="QB_ROW_507250" localSheetId="2" hidden="1">'DEC 2024 YTD I&amp;E'!$F$236</definedName>
    <definedName name="QB_ROW_508250" localSheetId="5" hidden="1">'DEC 2024 BVA'!$F$235</definedName>
    <definedName name="QB_ROW_508250" localSheetId="1" hidden="1">'DEC 2024 MTD I&amp;E'!$F$224</definedName>
    <definedName name="QB_ROW_508250" localSheetId="2" hidden="1">'DEC 2024 YTD I&amp;E'!$F$235</definedName>
    <definedName name="QB_ROW_509250" localSheetId="5" hidden="1">'DEC 2024 BVA'!$F$234</definedName>
    <definedName name="QB_ROW_509250" localSheetId="1" hidden="1">'DEC 2024 MTD I&amp;E'!$F$223</definedName>
    <definedName name="QB_ROW_509250" localSheetId="2" hidden="1">'DEC 2024 YTD I&amp;E'!$F$234</definedName>
    <definedName name="QB_ROW_510240" localSheetId="5" hidden="1">'DEC 2024 BVA'!$E$307</definedName>
    <definedName name="QB_ROW_510240" localSheetId="1" hidden="1">'DEC 2024 MTD I&amp;E'!$E$280</definedName>
    <definedName name="QB_ROW_510240" localSheetId="2" hidden="1">'DEC 2024 YTD I&amp;E'!$E$307</definedName>
    <definedName name="QB_ROW_511250" localSheetId="5" hidden="1">'DEC 2024 BVA'!$F$47</definedName>
    <definedName name="QB_ROW_511250" localSheetId="1" hidden="1">'DEC 2024 MTD I&amp;E'!$F$46</definedName>
    <definedName name="QB_ROW_511250" localSheetId="2" hidden="1">'DEC 2024 YTD I&amp;E'!$F$47</definedName>
    <definedName name="QB_ROW_512010" localSheetId="3" hidden="1">'DEC 2024 General Ledger'!$B$51</definedName>
    <definedName name="QB_ROW_512040" localSheetId="5" hidden="1">'DEC 2024 BVA'!$E$42</definedName>
    <definedName name="QB_ROW_512040" localSheetId="1" hidden="1">'DEC 2024 MTD I&amp;E'!$E$42</definedName>
    <definedName name="QB_ROW_512040" localSheetId="2" hidden="1">'DEC 2024 YTD I&amp;E'!$E$42</definedName>
    <definedName name="QB_ROW_512310" localSheetId="3" hidden="1">'DEC 2024 General Ledger'!$B$55</definedName>
    <definedName name="QB_ROW_512340" localSheetId="5" hidden="1">'DEC 2024 BVA'!$E$48</definedName>
    <definedName name="QB_ROW_512340" localSheetId="1" hidden="1">'DEC 2024 MTD I&amp;E'!$E$47</definedName>
    <definedName name="QB_ROW_512340" localSheetId="2" hidden="1">'DEC 2024 YTD I&amp;E'!$E$48</definedName>
    <definedName name="QB_ROW_51250" localSheetId="5" hidden="1">'DEC 2024 BVA'!$F$23</definedName>
    <definedName name="QB_ROW_51250" localSheetId="1" hidden="1">'DEC 2024 MTD I&amp;E'!$F$23</definedName>
    <definedName name="QB_ROW_51250" localSheetId="2" hidden="1">'DEC 2024 YTD I&amp;E'!$F$23</definedName>
    <definedName name="QB_ROW_513240" localSheetId="5" hidden="1">'DEC 2024 BVA'!$E$6</definedName>
    <definedName name="QB_ROW_513240" localSheetId="1" hidden="1">'DEC 2024 MTD I&amp;E'!$E$6</definedName>
    <definedName name="QB_ROW_513240" localSheetId="2" hidden="1">'DEC 2024 YTD I&amp;E'!$E$6</definedName>
    <definedName name="QB_ROW_514250" localSheetId="5" hidden="1">'DEC 2024 BVA'!$F$16</definedName>
    <definedName name="QB_ROW_514250" localSheetId="1" hidden="1">'DEC 2024 MTD I&amp;E'!$F$16</definedName>
    <definedName name="QB_ROW_514250" localSheetId="2" hidden="1">'DEC 2024 YTD I&amp;E'!$F$16</definedName>
    <definedName name="QB_ROW_515250" localSheetId="5" hidden="1">'DEC 2024 BVA'!$F$15</definedName>
    <definedName name="QB_ROW_515250" localSheetId="1" hidden="1">'DEC 2024 MTD I&amp;E'!$F$15</definedName>
    <definedName name="QB_ROW_515250" localSheetId="2" hidden="1">'DEC 2024 YTD I&amp;E'!$F$15</definedName>
    <definedName name="QB_ROW_516020" localSheetId="3" hidden="1">'DEC 2024 General Ledger'!$C$23</definedName>
    <definedName name="QB_ROW_516250" localSheetId="5" hidden="1">'DEC 2024 BVA'!$F$14</definedName>
    <definedName name="QB_ROW_516250" localSheetId="1" hidden="1">'DEC 2024 MTD I&amp;E'!$F$14</definedName>
    <definedName name="QB_ROW_516250" localSheetId="2" hidden="1">'DEC 2024 YTD I&amp;E'!$F$14</definedName>
    <definedName name="QB_ROW_516320" localSheetId="3" hidden="1">'DEC 2024 General Ledger'!$C$25</definedName>
    <definedName name="QB_ROW_517020" localSheetId="3" hidden="1">'DEC 2024 General Ledger'!$C$20</definedName>
    <definedName name="QB_ROW_517250" localSheetId="5" hidden="1">'DEC 2024 BVA'!$F$13</definedName>
    <definedName name="QB_ROW_517250" localSheetId="1" hidden="1">'DEC 2024 MTD I&amp;E'!$F$13</definedName>
    <definedName name="QB_ROW_517250" localSheetId="2" hidden="1">'DEC 2024 YTD I&amp;E'!$F$13</definedName>
    <definedName name="QB_ROW_517320" localSheetId="3" hidden="1">'DEC 2024 General Ledger'!$C$22</definedName>
    <definedName name="QB_ROW_518250" localSheetId="0" hidden="1">'DEC 2024 Balance Sheet'!$F$53</definedName>
    <definedName name="QB_ROW_519040" localSheetId="3" hidden="1">'DEC 2024 General Ledger'!$E$185</definedName>
    <definedName name="QB_ROW_519270" localSheetId="5" hidden="1">'DEC 2024 BVA'!$H$99</definedName>
    <definedName name="QB_ROW_519270" localSheetId="1" hidden="1">'DEC 2024 MTD I&amp;E'!$H$98</definedName>
    <definedName name="QB_ROW_519270" localSheetId="2" hidden="1">'DEC 2024 YTD I&amp;E'!$H$99</definedName>
    <definedName name="QB_ROW_519340" localSheetId="3" hidden="1">'DEC 2024 General Ledger'!$E$198</definedName>
    <definedName name="QB_ROW_520030" localSheetId="3" hidden="1">'DEC 2024 General Ledger'!$D$80</definedName>
    <definedName name="QB_ROW_520260" localSheetId="5" hidden="1">'DEC 2024 BVA'!$G$71</definedName>
    <definedName name="QB_ROW_520260" localSheetId="1" hidden="1">'DEC 2024 MTD I&amp;E'!$G$70</definedName>
    <definedName name="QB_ROW_520260" localSheetId="2" hidden="1">'DEC 2024 YTD I&amp;E'!$G$71</definedName>
    <definedName name="QB_ROW_520330" localSheetId="3" hidden="1">'DEC 2024 General Ledger'!$D$82</definedName>
    <definedName name="QB_ROW_521250" localSheetId="5" hidden="1">'DEC 2024 BVA'!$F$233</definedName>
    <definedName name="QB_ROW_521250" localSheetId="1" hidden="1">'DEC 2024 MTD I&amp;E'!$F$222</definedName>
    <definedName name="QB_ROW_521250" localSheetId="2" hidden="1">'DEC 2024 YTD I&amp;E'!$F$233</definedName>
    <definedName name="QB_ROW_523040" localSheetId="3" hidden="1">'DEC 2024 General Ledger'!$E$95</definedName>
    <definedName name="QB_ROW_523270" localSheetId="5" hidden="1">'DEC 2024 BVA'!$H$83</definedName>
    <definedName name="QB_ROW_523270" localSheetId="1" hidden="1">'DEC 2024 MTD I&amp;E'!$H$82</definedName>
    <definedName name="QB_ROW_523270" localSheetId="2" hidden="1">'DEC 2024 YTD I&amp;E'!$H$83</definedName>
    <definedName name="QB_ROW_523340" localSheetId="3" hidden="1">'DEC 2024 General Ledger'!$E$100</definedName>
    <definedName name="QB_ROW_524240" localSheetId="5" hidden="1">'DEC 2024 BVA'!$E$41</definedName>
    <definedName name="QB_ROW_524240" localSheetId="1" hidden="1">'DEC 2024 MTD I&amp;E'!$E$41</definedName>
    <definedName name="QB_ROW_524240" localSheetId="2" hidden="1">'DEC 2024 YTD I&amp;E'!$E$41</definedName>
    <definedName name="QB_ROW_525020" localSheetId="3" hidden="1">'DEC 2024 General Ledger'!$C$443</definedName>
    <definedName name="QB_ROW_525250" localSheetId="5" hidden="1">'DEC 2024 BVA'!$F$232</definedName>
    <definedName name="QB_ROW_525250" localSheetId="1" hidden="1">'DEC 2024 MTD I&amp;E'!$F$221</definedName>
    <definedName name="QB_ROW_525250" localSheetId="2" hidden="1">'DEC 2024 YTD I&amp;E'!$F$232</definedName>
    <definedName name="QB_ROW_525320" localSheetId="3" hidden="1">'DEC 2024 General Ledger'!$C$452</definedName>
    <definedName name="QB_ROW_5260" localSheetId="5" hidden="1">'DEC 2024 BVA'!$G$77</definedName>
    <definedName name="QB_ROW_5260" localSheetId="1" hidden="1">'DEC 2024 MTD I&amp;E'!$G$76</definedName>
    <definedName name="QB_ROW_5260" localSheetId="2" hidden="1">'DEC 2024 YTD I&amp;E'!$G$77</definedName>
    <definedName name="QB_ROW_527240" localSheetId="5" hidden="1">'DEC 2024 BVA'!$E$5</definedName>
    <definedName name="QB_ROW_527240" localSheetId="1" hidden="1">'DEC 2024 MTD I&amp;E'!$E$5</definedName>
    <definedName name="QB_ROW_527240" localSheetId="2" hidden="1">'DEC 2024 YTD I&amp;E'!$E$5</definedName>
    <definedName name="QB_ROW_528240" localSheetId="5" hidden="1">'DEC 2024 BVA'!$E$269</definedName>
    <definedName name="QB_ROW_528240" localSheetId="1" hidden="1">'DEC 2024 MTD I&amp;E'!$E$254</definedName>
    <definedName name="QB_ROW_528240" localSheetId="2" hidden="1">'DEC 2024 YTD I&amp;E'!$E$269</definedName>
    <definedName name="QB_ROW_529040" localSheetId="5" hidden="1">'DEC 2024 BVA'!$E$263</definedName>
    <definedName name="QB_ROW_529040" localSheetId="1" hidden="1">'DEC 2024 MTD I&amp;E'!$E$248</definedName>
    <definedName name="QB_ROW_529040" localSheetId="2" hidden="1">'DEC 2024 YTD I&amp;E'!$E$263</definedName>
    <definedName name="QB_ROW_529340" localSheetId="5" hidden="1">'DEC 2024 BVA'!$E$268</definedName>
    <definedName name="QB_ROW_529340" localSheetId="1" hidden="1">'DEC 2024 MTD I&amp;E'!$E$253</definedName>
    <definedName name="QB_ROW_529340" localSheetId="2" hidden="1">'DEC 2024 YTD I&amp;E'!$E$268</definedName>
    <definedName name="QB_ROW_530250" localSheetId="5" hidden="1">'DEC 2024 BVA'!$F$267</definedName>
    <definedName name="QB_ROW_530250" localSheetId="1" hidden="1">'DEC 2024 MTD I&amp;E'!$F$252</definedName>
    <definedName name="QB_ROW_530250" localSheetId="2" hidden="1">'DEC 2024 YTD I&amp;E'!$F$267</definedName>
    <definedName name="QB_ROW_53030" localSheetId="3" hidden="1">'DEC 2024 General Ledger'!$D$299</definedName>
    <definedName name="QB_ROW_53060" localSheetId="5" hidden="1">'DEC 2024 BVA'!$G$131</definedName>
    <definedName name="QB_ROW_53060" localSheetId="1" hidden="1">'DEC 2024 MTD I&amp;E'!$G$126</definedName>
    <definedName name="QB_ROW_53060" localSheetId="2" hidden="1">'DEC 2024 YTD I&amp;E'!$G$131</definedName>
    <definedName name="QB_ROW_5311" localSheetId="0" hidden="1">'DEC 2024 Balance Sheet'!$B$35</definedName>
    <definedName name="QB_ROW_531250" localSheetId="5" hidden="1">'DEC 2024 BVA'!$F$266</definedName>
    <definedName name="QB_ROW_531250" localSheetId="1" hidden="1">'DEC 2024 MTD I&amp;E'!$F$251</definedName>
    <definedName name="QB_ROW_531250" localSheetId="2" hidden="1">'DEC 2024 YTD I&amp;E'!$F$266</definedName>
    <definedName name="QB_ROW_532250" localSheetId="5" hidden="1">'DEC 2024 BVA'!$F$265</definedName>
    <definedName name="QB_ROW_532250" localSheetId="1" hidden="1">'DEC 2024 MTD I&amp;E'!$F$250</definedName>
    <definedName name="QB_ROW_532250" localSheetId="2" hidden="1">'DEC 2024 YTD I&amp;E'!$F$265</definedName>
    <definedName name="QB_ROW_53270" localSheetId="5" hidden="1">'DEC 2024 BVA'!$H$137</definedName>
    <definedName name="QB_ROW_53270" localSheetId="2" hidden="1">'DEC 2024 YTD I&amp;E'!$H$137</definedName>
    <definedName name="QB_ROW_5330" localSheetId="3" hidden="1">'DEC 2024 General Ledger'!$D$88</definedName>
    <definedName name="QB_ROW_533250" localSheetId="5" hidden="1">'DEC 2024 BVA'!$F$264</definedName>
    <definedName name="QB_ROW_533250" localSheetId="1" hidden="1">'DEC 2024 MTD I&amp;E'!$F$249</definedName>
    <definedName name="QB_ROW_533250" localSheetId="2" hidden="1">'DEC 2024 YTD I&amp;E'!$F$264</definedName>
    <definedName name="QB_ROW_53330" localSheetId="3" hidden="1">'DEC 2024 General Ledger'!$D$323</definedName>
    <definedName name="QB_ROW_53360" localSheetId="5" hidden="1">'DEC 2024 BVA'!$G$138</definedName>
    <definedName name="QB_ROW_53360" localSheetId="1" hidden="1">'DEC 2024 MTD I&amp;E'!$G$132</definedName>
    <definedName name="QB_ROW_53360" localSheetId="2" hidden="1">'DEC 2024 YTD I&amp;E'!$G$138</definedName>
    <definedName name="QB_ROW_536240" localSheetId="5" hidden="1">'DEC 2024 BVA'!$E$262</definedName>
    <definedName name="QB_ROW_536240" localSheetId="1" hidden="1">'DEC 2024 MTD I&amp;E'!$E$247</definedName>
    <definedName name="QB_ROW_536240" localSheetId="2" hidden="1">'DEC 2024 YTD I&amp;E'!$E$262</definedName>
    <definedName name="QB_ROW_537020" localSheetId="3" hidden="1">'DEC 2024 General Ledger'!$C$458</definedName>
    <definedName name="QB_ROW_537040" localSheetId="5" hidden="1">'DEC 2024 BVA'!$E$254</definedName>
    <definedName name="QB_ROW_537040" localSheetId="1" hidden="1">'DEC 2024 MTD I&amp;E'!$E$239</definedName>
    <definedName name="QB_ROW_537040" localSheetId="2" hidden="1">'DEC 2024 YTD I&amp;E'!$E$254</definedName>
    <definedName name="QB_ROW_537250" localSheetId="5" hidden="1">'DEC 2024 BVA'!$F$260</definedName>
    <definedName name="QB_ROW_537250" localSheetId="1" hidden="1">'DEC 2024 MTD I&amp;E'!$F$245</definedName>
    <definedName name="QB_ROW_537250" localSheetId="2" hidden="1">'DEC 2024 YTD I&amp;E'!$F$260</definedName>
    <definedName name="QB_ROW_537320" localSheetId="3" hidden="1">'DEC 2024 General Ledger'!$C$466</definedName>
    <definedName name="QB_ROW_537340" localSheetId="5" hidden="1">'DEC 2024 BVA'!$E$261</definedName>
    <definedName name="QB_ROW_537340" localSheetId="1" hidden="1">'DEC 2024 MTD I&amp;E'!$E$246</definedName>
    <definedName name="QB_ROW_537340" localSheetId="2" hidden="1">'DEC 2024 YTD I&amp;E'!$E$261</definedName>
    <definedName name="QB_ROW_538030" localSheetId="3" hidden="1">'DEC 2024 General Ledger'!$D$462</definedName>
    <definedName name="QB_ROW_538250" localSheetId="5" hidden="1">'DEC 2024 BVA'!$F$259</definedName>
    <definedName name="QB_ROW_538250" localSheetId="1" hidden="1">'DEC 2024 MTD I&amp;E'!$F$244</definedName>
    <definedName name="QB_ROW_538250" localSheetId="2" hidden="1">'DEC 2024 YTD I&amp;E'!$F$259</definedName>
    <definedName name="QB_ROW_538330" localSheetId="3" hidden="1">'DEC 2024 General Ledger'!$D$465</definedName>
    <definedName name="QB_ROW_539250" localSheetId="5" hidden="1">'DEC 2024 BVA'!$F$258</definedName>
    <definedName name="QB_ROW_539250" localSheetId="1" hidden="1">'DEC 2024 MTD I&amp;E'!$F$243</definedName>
    <definedName name="QB_ROW_539250" localSheetId="2" hidden="1">'DEC 2024 YTD I&amp;E'!$F$258</definedName>
    <definedName name="QB_ROW_54020" localSheetId="3" hidden="1">'DEC 2024 General Ledger'!$C$429</definedName>
    <definedName name="QB_ROW_540250" localSheetId="5" hidden="1">'DEC 2024 BVA'!$F$257</definedName>
    <definedName name="QB_ROW_540250" localSheetId="1" hidden="1">'DEC 2024 MTD I&amp;E'!$F$242</definedName>
    <definedName name="QB_ROW_540250" localSheetId="2" hidden="1">'DEC 2024 YTD I&amp;E'!$F$257</definedName>
    <definedName name="QB_ROW_54050" localSheetId="5" hidden="1">'DEC 2024 BVA'!$F$225</definedName>
    <definedName name="QB_ROW_54050" localSheetId="1" hidden="1">'DEC 2024 MTD I&amp;E'!$F$215</definedName>
    <definedName name="QB_ROW_54050" localSheetId="2" hidden="1">'DEC 2024 YTD I&amp;E'!$F$225</definedName>
    <definedName name="QB_ROW_541030" localSheetId="3" hidden="1">'DEC 2024 General Ledger'!$D$459</definedName>
    <definedName name="QB_ROW_541250" localSheetId="5" hidden="1">'DEC 2024 BVA'!$F$256</definedName>
    <definedName name="QB_ROW_541250" localSheetId="1" hidden="1">'DEC 2024 MTD I&amp;E'!$F$241</definedName>
    <definedName name="QB_ROW_541250" localSheetId="2" hidden="1">'DEC 2024 YTD I&amp;E'!$F$256</definedName>
    <definedName name="QB_ROW_541330" localSheetId="3" hidden="1">'DEC 2024 General Ledger'!$D$461</definedName>
    <definedName name="QB_ROW_54260" localSheetId="5" hidden="1">'DEC 2024 BVA'!$G$228</definedName>
    <definedName name="QB_ROW_54260" localSheetId="2" hidden="1">'DEC 2024 YTD I&amp;E'!$G$228</definedName>
    <definedName name="QB_ROW_54320" localSheetId="3" hidden="1">'DEC 2024 General Ledger'!$C$440</definedName>
    <definedName name="QB_ROW_54350" localSheetId="5" hidden="1">'DEC 2024 BVA'!$F$229</definedName>
    <definedName name="QB_ROW_54350" localSheetId="1" hidden="1">'DEC 2024 MTD I&amp;E'!$F$218</definedName>
    <definedName name="QB_ROW_54350" localSheetId="2" hidden="1">'DEC 2024 YTD I&amp;E'!$F$229</definedName>
    <definedName name="QB_ROW_545260" localSheetId="5" hidden="1">'DEC 2024 BVA'!$G$183</definedName>
    <definedName name="QB_ROW_545260" localSheetId="1" hidden="1">'DEC 2024 MTD I&amp;E'!$G$174</definedName>
    <definedName name="QB_ROW_545260" localSheetId="2" hidden="1">'DEC 2024 YTD I&amp;E'!$G$183</definedName>
    <definedName name="QB_ROW_546240" localSheetId="0" hidden="1">'DEC 2024 Balance Sheet'!$E$6</definedName>
    <definedName name="QB_ROW_547020" localSheetId="3" hidden="1">'DEC 2024 General Ledger'!$C$52</definedName>
    <definedName name="QB_ROW_547250" localSheetId="5" hidden="1">'DEC 2024 BVA'!$F$45</definedName>
    <definedName name="QB_ROW_547250" localSheetId="1" hidden="1">'DEC 2024 MTD I&amp;E'!$F$44</definedName>
    <definedName name="QB_ROW_547250" localSheetId="2" hidden="1">'DEC 2024 YTD I&amp;E'!$F$45</definedName>
    <definedName name="QB_ROW_547320" localSheetId="3" hidden="1">'DEC 2024 General Ledger'!$C$54</definedName>
    <definedName name="QB_ROW_548250" localSheetId="5" hidden="1">'DEC 2024 BVA'!$F$44</definedName>
    <definedName name="QB_ROW_548250" localSheetId="1" hidden="1">'DEC 2024 MTD I&amp;E'!$F$43</definedName>
    <definedName name="QB_ROW_548250" localSheetId="2" hidden="1">'DEC 2024 YTD I&amp;E'!$F$44</definedName>
    <definedName name="QB_ROW_549260" localSheetId="5" hidden="1">'DEC 2024 BVA'!$G$182</definedName>
    <definedName name="QB_ROW_549260" localSheetId="1" hidden="1">'DEC 2024 MTD I&amp;E'!$G$173</definedName>
    <definedName name="QB_ROW_549260" localSheetId="2" hidden="1">'DEC 2024 YTD I&amp;E'!$G$182</definedName>
    <definedName name="QB_ROW_55020" localSheetId="3" hidden="1">'DEC 2024 General Ledger'!$C$29</definedName>
    <definedName name="QB_ROW_550240" localSheetId="5" hidden="1">'DEC 2024 BVA'!$E$306</definedName>
    <definedName name="QB_ROW_550240" localSheetId="1" hidden="1">'DEC 2024 MTD I&amp;E'!$E$279</definedName>
    <definedName name="QB_ROW_550240" localSheetId="2" hidden="1">'DEC 2024 YTD I&amp;E'!$E$306</definedName>
    <definedName name="QB_ROW_551240" localSheetId="5" hidden="1">'DEC 2024 BVA'!$E$305</definedName>
    <definedName name="QB_ROW_551240" localSheetId="1" hidden="1">'DEC 2024 MTD I&amp;E'!$E$278</definedName>
    <definedName name="QB_ROW_551240" localSheetId="2" hidden="1">'DEC 2024 YTD I&amp;E'!$E$305</definedName>
    <definedName name="QB_ROW_552240" localSheetId="5" hidden="1">'DEC 2024 BVA'!$E$304</definedName>
    <definedName name="QB_ROW_552240" localSheetId="1" hidden="1">'DEC 2024 MTD I&amp;E'!$E$277</definedName>
    <definedName name="QB_ROW_552240" localSheetId="2" hidden="1">'DEC 2024 YTD I&amp;E'!$E$304</definedName>
    <definedName name="QB_ROW_55250" localSheetId="5" hidden="1">'DEC 2024 BVA'!$F$19</definedName>
    <definedName name="QB_ROW_55250" localSheetId="1" hidden="1">'DEC 2024 MTD I&amp;E'!$F$19</definedName>
    <definedName name="QB_ROW_55250" localSheetId="2" hidden="1">'DEC 2024 YTD I&amp;E'!$F$19</definedName>
    <definedName name="QB_ROW_55320" localSheetId="3" hidden="1">'DEC 2024 General Ledger'!$C$31</definedName>
    <definedName name="QB_ROW_554260" localSheetId="5" hidden="1">'DEC 2024 BVA'!$G$181</definedName>
    <definedName name="QB_ROW_554260" localSheetId="2" hidden="1">'DEC 2024 YTD I&amp;E'!$G$181</definedName>
    <definedName name="QB_ROW_555240" localSheetId="5" hidden="1">'DEC 2024 BVA'!$E$296</definedName>
    <definedName name="QB_ROW_555240" localSheetId="2" hidden="1">'DEC 2024 YTD I&amp;E'!$E$296</definedName>
    <definedName name="QB_ROW_556020" localSheetId="3" hidden="1">'DEC 2024 General Ledger'!$C$473</definedName>
    <definedName name="QB_ROW_556240" localSheetId="5" hidden="1">'DEC 2024 BVA'!$E$295</definedName>
    <definedName name="QB_ROW_556240" localSheetId="1" hidden="1">'DEC 2024 MTD I&amp;E'!$E$274</definedName>
    <definedName name="QB_ROW_556240" localSheetId="2" hidden="1">'DEC 2024 YTD I&amp;E'!$E$295</definedName>
    <definedName name="QB_ROW_556320" localSheetId="3" hidden="1">'DEC 2024 General Ledger'!$C$475</definedName>
    <definedName name="QB_ROW_559240" localSheetId="5" hidden="1">'DEC 2024 BVA'!$E$250</definedName>
    <definedName name="QB_ROW_559240" localSheetId="2" hidden="1">'DEC 2024 YTD I&amp;E'!$E$250</definedName>
    <definedName name="QB_ROW_560240" localSheetId="5" hidden="1">'DEC 2024 BVA'!$E$289</definedName>
    <definedName name="QB_ROW_560240" localSheetId="2" hidden="1">'DEC 2024 YTD I&amp;E'!$E$289</definedName>
    <definedName name="QB_ROW_56030" localSheetId="3" hidden="1">'DEC 2024 General Ledger'!$D$430</definedName>
    <definedName name="QB_ROW_562260" localSheetId="5" hidden="1">'DEC 2024 BVA'!$G$180</definedName>
    <definedName name="QB_ROW_562260" localSheetId="2" hidden="1">'DEC 2024 YTD I&amp;E'!$G$180</definedName>
    <definedName name="QB_ROW_56260" localSheetId="5" hidden="1">'DEC 2024 BVA'!$G$226</definedName>
    <definedName name="QB_ROW_56260" localSheetId="1" hidden="1">'DEC 2024 MTD I&amp;E'!$G$216</definedName>
    <definedName name="QB_ROW_56260" localSheetId="2" hidden="1">'DEC 2024 YTD I&amp;E'!$G$226</definedName>
    <definedName name="QB_ROW_563240" localSheetId="5" hidden="1">'DEC 2024 BVA'!$E$288</definedName>
    <definedName name="QB_ROW_563240" localSheetId="2" hidden="1">'DEC 2024 YTD I&amp;E'!$E$288</definedName>
    <definedName name="QB_ROW_56330" localSheetId="3" hidden="1">'DEC 2024 General Ledger'!$D$435</definedName>
    <definedName name="QB_ROW_564240" localSheetId="5" hidden="1">'DEC 2024 BVA'!$E$249</definedName>
    <definedName name="QB_ROW_564240" localSheetId="2" hidden="1">'DEC 2024 YTD I&amp;E'!$E$249</definedName>
    <definedName name="QB_ROW_565020" localSheetId="3" hidden="1">'DEC 2024 General Ledger'!$C$455</definedName>
    <definedName name="QB_ROW_565240" localSheetId="5" hidden="1">'DEC 2024 BVA'!$E$253</definedName>
    <definedName name="QB_ROW_565240" localSheetId="1" hidden="1">'DEC 2024 MTD I&amp;E'!$E$238</definedName>
    <definedName name="QB_ROW_565240" localSheetId="2" hidden="1">'DEC 2024 YTD I&amp;E'!$E$253</definedName>
    <definedName name="QB_ROW_565320" localSheetId="3" hidden="1">'DEC 2024 General Ledger'!$C$457</definedName>
    <definedName name="QB_ROW_566020" localSheetId="3" hidden="1">'DEC 2024 General Ledger'!$C$469</definedName>
    <definedName name="QB_ROW_566240" localSheetId="5" hidden="1">'DEC 2024 BVA'!$E$294</definedName>
    <definedName name="QB_ROW_566240" localSheetId="1" hidden="1">'DEC 2024 MTD I&amp;E'!$E$273</definedName>
    <definedName name="QB_ROW_566240" localSheetId="2" hidden="1">'DEC 2024 YTD I&amp;E'!$E$294</definedName>
    <definedName name="QB_ROW_566320" localSheetId="3" hidden="1">'DEC 2024 General Ledger'!$C$472</definedName>
    <definedName name="QB_ROW_567250" localSheetId="5" hidden="1">'DEC 2024 BVA'!$F$43</definedName>
    <definedName name="QB_ROW_567250" localSheetId="2" hidden="1">'DEC 2024 YTD I&amp;E'!$F$43</definedName>
    <definedName name="QB_ROW_568240" localSheetId="5" hidden="1">'DEC 2024 BVA'!$E$293</definedName>
    <definedName name="QB_ROW_568240" localSheetId="2" hidden="1">'DEC 2024 YTD I&amp;E'!$E$293</definedName>
    <definedName name="QB_ROW_569040" localSheetId="3" hidden="1">'DEC 2024 General Ledger'!$E$92</definedName>
    <definedName name="QB_ROW_569270" localSheetId="5" hidden="1">'DEC 2024 BVA'!$H$82</definedName>
    <definedName name="QB_ROW_569270" localSheetId="1" hidden="1">'DEC 2024 MTD I&amp;E'!$H$81</definedName>
    <definedName name="QB_ROW_569270" localSheetId="2" hidden="1">'DEC 2024 YTD I&amp;E'!$H$82</definedName>
    <definedName name="QB_ROW_569340" localSheetId="3" hidden="1">'DEC 2024 General Ledger'!$E$94</definedName>
    <definedName name="QB_ROW_57030" localSheetId="3" hidden="1">'DEC 2024 General Ledger'!$D$436</definedName>
    <definedName name="QB_ROW_57260" localSheetId="5" hidden="1">'DEC 2024 BVA'!$G$227</definedName>
    <definedName name="QB_ROW_57260" localSheetId="1" hidden="1">'DEC 2024 MTD I&amp;E'!$G$217</definedName>
    <definedName name="QB_ROW_57260" localSheetId="2" hidden="1">'DEC 2024 YTD I&amp;E'!$G$227</definedName>
    <definedName name="QB_ROW_57330" localSheetId="3" hidden="1">'DEC 2024 General Ledger'!$D$439</definedName>
    <definedName name="QB_ROW_58030" localSheetId="3" hidden="1">'DEC 2024 General Ledger'!$D$324</definedName>
    <definedName name="QB_ROW_58060" localSheetId="5" hidden="1">'DEC 2024 BVA'!$G$139</definedName>
    <definedName name="QB_ROW_58060" localSheetId="1" hidden="1">'DEC 2024 MTD I&amp;E'!$G$133</definedName>
    <definedName name="QB_ROW_58060" localSheetId="2" hidden="1">'DEC 2024 YTD I&amp;E'!$G$139</definedName>
    <definedName name="QB_ROW_58330" localSheetId="3" hidden="1">'DEC 2024 General Ledger'!$D$348</definedName>
    <definedName name="QB_ROW_58360" localSheetId="5" hidden="1">'DEC 2024 BVA'!$G$147</definedName>
    <definedName name="QB_ROW_58360" localSheetId="1" hidden="1">'DEC 2024 MTD I&amp;E'!$G$141</definedName>
    <definedName name="QB_ROW_58360" localSheetId="2" hidden="1">'DEC 2024 YTD I&amp;E'!$G$147</definedName>
    <definedName name="QB_ROW_59040" localSheetId="3" hidden="1">'DEC 2024 General Ledger'!$E$325</definedName>
    <definedName name="QB_ROW_59070" localSheetId="5" hidden="1">'DEC 2024 BVA'!$H$140</definedName>
    <definedName name="QB_ROW_59070" localSheetId="1" hidden="1">'DEC 2024 MTD I&amp;E'!$H$134</definedName>
    <definedName name="QB_ROW_59070" localSheetId="2" hidden="1">'DEC 2024 YTD I&amp;E'!$H$140</definedName>
    <definedName name="QB_ROW_59340" localSheetId="3" hidden="1">'DEC 2024 General Ledger'!$E$340</definedName>
    <definedName name="QB_ROW_59370" localSheetId="5" hidden="1">'DEC 2024 BVA'!$H$144</definedName>
    <definedName name="QB_ROW_59370" localSheetId="1" hidden="1">'DEC 2024 MTD I&amp;E'!$H$138</definedName>
    <definedName name="QB_ROW_59370" localSheetId="2" hidden="1">'DEC 2024 YTD I&amp;E'!$H$144</definedName>
    <definedName name="QB_ROW_6040" localSheetId="0" hidden="1">'DEC 2024 Balance Sheet'!$E$52</definedName>
    <definedName name="QB_ROW_61010" localSheetId="3" hidden="1">'DEC 2024 General Ledger'!$B$10</definedName>
    <definedName name="QB_ROW_61240" localSheetId="5" hidden="1">'DEC 2024 BVA'!$E$11</definedName>
    <definedName name="QB_ROW_61240" localSheetId="1" hidden="1">'DEC 2024 MTD I&amp;E'!$E$11</definedName>
    <definedName name="QB_ROW_61240" localSheetId="2" hidden="1">'DEC 2024 YTD I&amp;E'!$E$11</definedName>
    <definedName name="QB_ROW_61310" localSheetId="3" hidden="1">'DEC 2024 General Ledger'!$B$18</definedName>
    <definedName name="QB_ROW_62010" localSheetId="3" hidden="1">'DEC 2024 General Ledger'!$B$454</definedName>
    <definedName name="QB_ROW_62030" localSheetId="5" hidden="1">'DEC 2024 BVA'!$D$252</definedName>
    <definedName name="QB_ROW_62030" localSheetId="1" hidden="1">'DEC 2024 MTD I&amp;E'!$D$237</definedName>
    <definedName name="QB_ROW_62030" localSheetId="2" hidden="1">'DEC 2024 YTD I&amp;E'!$D$252</definedName>
    <definedName name="QB_ROW_62310" localSheetId="3" hidden="1">'DEC 2024 General Ledger'!$B$467</definedName>
    <definedName name="QB_ROW_62330" localSheetId="5" hidden="1">'DEC 2024 BVA'!$D$284</definedName>
    <definedName name="QB_ROW_62330" localSheetId="1" hidden="1">'DEC 2024 MTD I&amp;E'!$D$268</definedName>
    <definedName name="QB_ROW_62330" localSheetId="2" hidden="1">'DEC 2024 YTD I&amp;E'!$D$284</definedName>
    <definedName name="QB_ROW_6250" localSheetId="0" hidden="1">'DEC 2024 Balance Sheet'!$F$57</definedName>
    <definedName name="QB_ROW_63010" localSheetId="3" hidden="1">'DEC 2024 General Ledger'!$B$468</definedName>
    <definedName name="QB_ROW_63030" localSheetId="5" hidden="1">'DEC 2024 BVA'!$D$292</definedName>
    <definedName name="QB_ROW_63030" localSheetId="1" hidden="1">'DEC 2024 MTD I&amp;E'!$D$272</definedName>
    <definedName name="QB_ROW_63030" localSheetId="2" hidden="1">'DEC 2024 YTD I&amp;E'!$D$292</definedName>
    <definedName name="QB_ROW_63240" localSheetId="5" hidden="1">'DEC 2024 BVA'!$E$301</definedName>
    <definedName name="QB_ROW_63240" localSheetId="2" hidden="1">'DEC 2024 YTD I&amp;E'!$E$301</definedName>
    <definedName name="QB_ROW_63310" localSheetId="3" hidden="1">'DEC 2024 General Ledger'!$B$476</definedName>
    <definedName name="QB_ROW_63330" localSheetId="5" hidden="1">'DEC 2024 BVA'!$D$302</definedName>
    <definedName name="QB_ROW_63330" localSheetId="1" hidden="1">'DEC 2024 MTD I&amp;E'!$D$275</definedName>
    <definedName name="QB_ROW_63330" localSheetId="2" hidden="1">'DEC 2024 YTD I&amp;E'!$D$302</definedName>
    <definedName name="QB_ROW_6340" localSheetId="0" hidden="1">'DEC 2024 Balance Sheet'!$E$58</definedName>
    <definedName name="QB_ROW_64020" localSheetId="3" hidden="1">'DEC 2024 General Ledger'!$C$41</definedName>
    <definedName name="QB_ROW_64250" localSheetId="5" hidden="1">'DEC 2024 BVA'!$F$29</definedName>
    <definedName name="QB_ROW_64250" localSheetId="1" hidden="1">'DEC 2024 MTD I&amp;E'!$F$29</definedName>
    <definedName name="QB_ROW_64250" localSheetId="2" hidden="1">'DEC 2024 YTD I&amp;E'!$F$29</definedName>
    <definedName name="QB_ROW_64320" localSheetId="3" hidden="1">'DEC 2024 General Ledger'!$C$45</definedName>
    <definedName name="QB_ROW_7001" localSheetId="0" hidden="1">'DEC 2024 Balance Sheet'!$A$37</definedName>
    <definedName name="QB_ROW_70010" localSheetId="3" hidden="1">'DEC 2024 General Ledger'!$B$19</definedName>
    <definedName name="QB_ROW_70020" localSheetId="3" hidden="1">'DEC 2024 General Ledger'!$C$46</definedName>
    <definedName name="QB_ROW_70040" localSheetId="5" hidden="1">'DEC 2024 BVA'!$E$12</definedName>
    <definedName name="QB_ROW_70040" localSheetId="1" hidden="1">'DEC 2024 MTD I&amp;E'!$E$12</definedName>
    <definedName name="QB_ROW_70040" localSheetId="2" hidden="1">'DEC 2024 YTD I&amp;E'!$E$12</definedName>
    <definedName name="QB_ROW_70250" localSheetId="5" hidden="1">'DEC 2024 BVA'!$F$33</definedName>
    <definedName name="QB_ROW_70250" localSheetId="1" hidden="1">'DEC 2024 MTD I&amp;E'!$F$33</definedName>
    <definedName name="QB_ROW_70250" localSheetId="2" hidden="1">'DEC 2024 YTD I&amp;E'!$F$33</definedName>
    <definedName name="QB_ROW_70310" localSheetId="3" hidden="1">'DEC 2024 General Ledger'!$B$50</definedName>
    <definedName name="QB_ROW_70320" localSheetId="3" hidden="1">'DEC 2024 General Ledger'!$C$49</definedName>
    <definedName name="QB_ROW_70340" localSheetId="5" hidden="1">'DEC 2024 BVA'!$E$34</definedName>
    <definedName name="QB_ROW_70340" localSheetId="1" hidden="1">'DEC 2024 MTD I&amp;E'!$E$34</definedName>
    <definedName name="QB_ROW_70340" localSheetId="2" hidden="1">'DEC 2024 YTD I&amp;E'!$E$34</definedName>
    <definedName name="QB_ROW_72020" localSheetId="3" hidden="1">'DEC 2024 General Ledger'!$C$26</definedName>
    <definedName name="QB_ROW_72250" localSheetId="5" hidden="1">'DEC 2024 BVA'!$F$18</definedName>
    <definedName name="QB_ROW_72250" localSheetId="1" hidden="1">'DEC 2024 MTD I&amp;E'!$F$18</definedName>
    <definedName name="QB_ROW_72250" localSheetId="2" hidden="1">'DEC 2024 YTD I&amp;E'!$F$18</definedName>
    <definedName name="QB_ROW_72320" localSheetId="3" hidden="1">'DEC 2024 General Ledger'!$C$28</definedName>
    <definedName name="QB_ROW_7301" localSheetId="0" hidden="1">'DEC 2024 Balance Sheet'!$A$80</definedName>
    <definedName name="QB_ROW_74260" localSheetId="5" hidden="1">'DEC 2024 BVA'!$G$116</definedName>
    <definedName name="QB_ROW_74260" localSheetId="2" hidden="1">'DEC 2024 YTD I&amp;E'!$G$116</definedName>
    <definedName name="QB_ROW_75260" localSheetId="5" hidden="1">'DEC 2024 BVA'!$G$67</definedName>
    <definedName name="QB_ROW_75260" localSheetId="1" hidden="1">'DEC 2024 MTD I&amp;E'!$G$66</definedName>
    <definedName name="QB_ROW_75260" localSheetId="2" hidden="1">'DEC 2024 YTD I&amp;E'!$G$67</definedName>
    <definedName name="QB_ROW_76250" localSheetId="5" hidden="1">'DEC 2024 BVA'!$F$50</definedName>
    <definedName name="QB_ROW_76250" localSheetId="1" hidden="1">'DEC 2024 MTD I&amp;E'!$F$49</definedName>
    <definedName name="QB_ROW_76250" localSheetId="2" hidden="1">'DEC 2024 YTD I&amp;E'!$F$50</definedName>
    <definedName name="QB_ROW_77260" localSheetId="5" hidden="1">'DEC 2024 BVA'!$G$115</definedName>
    <definedName name="QB_ROW_77260" localSheetId="1" hidden="1">'DEC 2024 MTD I&amp;E'!$G$114</definedName>
    <definedName name="QB_ROW_77260" localSheetId="2" hidden="1">'DEC 2024 YTD I&amp;E'!$G$115</definedName>
    <definedName name="QB_ROW_80050" localSheetId="3" hidden="1">'DEC 2024 General Ledger'!$F$102</definedName>
    <definedName name="QB_ROW_8011" localSheetId="0" hidden="1">'DEC 2024 Balance Sheet'!$B$38</definedName>
    <definedName name="QB_ROW_80280" localSheetId="5" hidden="1">'DEC 2024 BVA'!$I$85</definedName>
    <definedName name="QB_ROW_80280" localSheetId="1" hidden="1">'DEC 2024 MTD I&amp;E'!$I$84</definedName>
    <definedName name="QB_ROW_80280" localSheetId="2" hidden="1">'DEC 2024 YTD I&amp;E'!$I$85</definedName>
    <definedName name="QB_ROW_80350" localSheetId="3" hidden="1">'DEC 2024 General Ledger'!$F$113</definedName>
    <definedName name="QB_ROW_82030" localSheetId="3" hidden="1">'DEC 2024 General Ledger'!$D$91</definedName>
    <definedName name="QB_ROW_82060" localSheetId="5" hidden="1">'DEC 2024 BVA'!$G$81</definedName>
    <definedName name="QB_ROW_82060" localSheetId="1" hidden="1">'DEC 2024 MTD I&amp;E'!$G$80</definedName>
    <definedName name="QB_ROW_82060" localSheetId="2" hidden="1">'DEC 2024 YTD I&amp;E'!$G$81</definedName>
    <definedName name="QB_ROW_82330" localSheetId="3" hidden="1">'DEC 2024 General Ledger'!$D$173</definedName>
    <definedName name="QB_ROW_82360" localSheetId="5" hidden="1">'DEC 2024 BVA'!$G$96</definedName>
    <definedName name="QB_ROW_82360" localSheetId="1" hidden="1">'DEC 2024 MTD I&amp;E'!$G$95</definedName>
    <definedName name="QB_ROW_82360" localSheetId="2" hidden="1">'DEC 2024 YTD I&amp;E'!$G$96</definedName>
    <definedName name="QB_ROW_83050" localSheetId="3" hidden="1">'DEC 2024 General Ledger'!$F$335</definedName>
    <definedName name="QB_ROW_8311" localSheetId="0" hidden="1">'DEC 2024 Balance Sheet'!$B$65</definedName>
    <definedName name="QB_ROW_83280" localSheetId="5" hidden="1">'DEC 2024 BVA'!$I$143</definedName>
    <definedName name="QB_ROW_83280" localSheetId="1" hidden="1">'DEC 2024 MTD I&amp;E'!$I$137</definedName>
    <definedName name="QB_ROW_83280" localSheetId="2" hidden="1">'DEC 2024 YTD I&amp;E'!$I$143</definedName>
    <definedName name="QB_ROW_83350" localSheetId="3" hidden="1">'DEC 2024 General Ledger'!$F$339</definedName>
    <definedName name="QB_ROW_84050" localSheetId="3" hidden="1">'DEC 2024 General Ledger'!$F$326</definedName>
    <definedName name="QB_ROW_84280" localSheetId="5" hidden="1">'DEC 2024 BVA'!$I$141</definedName>
    <definedName name="QB_ROW_84280" localSheetId="1" hidden="1">'DEC 2024 MTD I&amp;E'!$I$135</definedName>
    <definedName name="QB_ROW_84280" localSheetId="2" hidden="1">'DEC 2024 YTD I&amp;E'!$I$141</definedName>
    <definedName name="QB_ROW_84350" localSheetId="3" hidden="1">'DEC 2024 General Ledger'!$F$329</definedName>
    <definedName name="QB_ROW_86030" localSheetId="3" hidden="1">'DEC 2024 General Ledger'!$D$349</definedName>
    <definedName name="QB_ROW_86260" localSheetId="5" hidden="1">'DEC 2024 BVA'!$G$148</definedName>
    <definedName name="QB_ROW_86260" localSheetId="1" hidden="1">'DEC 2024 MTD I&amp;E'!$G$142</definedName>
    <definedName name="QB_ROW_86260" localSheetId="2" hidden="1">'DEC 2024 YTD I&amp;E'!$G$148</definedName>
    <definedName name="QB_ROW_86321" localSheetId="5" hidden="1">'DEC 2024 BVA'!$C$39</definedName>
    <definedName name="QB_ROW_86321" localSheetId="1" hidden="1">'DEC 2024 MTD I&amp;E'!$C$39</definedName>
    <definedName name="QB_ROW_86321" localSheetId="2" hidden="1">'DEC 2024 YTD I&amp;E'!$C$39</definedName>
    <definedName name="QB_ROW_86330" localSheetId="3" hidden="1">'DEC 2024 General Ledger'!$D$351</definedName>
    <definedName name="QB_ROW_87020" localSheetId="3" hidden="1">'DEC 2024 General Ledger'!$C$355</definedName>
    <definedName name="QB_ROW_87031" localSheetId="5" hidden="1">'DEC 2024 BVA'!$D$36</definedName>
    <definedName name="QB_ROW_87031" localSheetId="1" hidden="1">'DEC 2024 MTD I&amp;E'!$D$36</definedName>
    <definedName name="QB_ROW_87031" localSheetId="2" hidden="1">'DEC 2024 YTD I&amp;E'!$D$36</definedName>
    <definedName name="QB_ROW_87250" localSheetId="5" hidden="1">'DEC 2024 BVA'!$F$152</definedName>
    <definedName name="QB_ROW_87250" localSheetId="1" hidden="1">'DEC 2024 MTD I&amp;E'!$F$146</definedName>
    <definedName name="QB_ROW_87250" localSheetId="2" hidden="1">'DEC 2024 YTD I&amp;E'!$F$152</definedName>
    <definedName name="QB_ROW_87320" localSheetId="3" hidden="1">'DEC 2024 General Ledger'!$C$357</definedName>
    <definedName name="QB_ROW_87331" localSheetId="5" hidden="1">'DEC 2024 BVA'!$D$38</definedName>
    <definedName name="QB_ROW_87331" localSheetId="1" hidden="1">'DEC 2024 MTD I&amp;E'!$D$38</definedName>
    <definedName name="QB_ROW_87331" localSheetId="2" hidden="1">'DEC 2024 YTD I&amp;E'!$D$38</definedName>
    <definedName name="QB_ROW_88250" localSheetId="5" hidden="1">'DEC 2024 BVA'!$F$153</definedName>
    <definedName name="QB_ROW_88250" localSheetId="1" hidden="1">'DEC 2024 MTD I&amp;E'!$F$147</definedName>
    <definedName name="QB_ROW_88250" localSheetId="2" hidden="1">'DEC 2024 YTD I&amp;E'!$F$153</definedName>
    <definedName name="QB_ROW_90020" localSheetId="3" hidden="1">'DEC 2024 General Ledger'!$C$360</definedName>
    <definedName name="QB_ROW_9021" localSheetId="0" hidden="1">'DEC 2024 Balance Sheet'!$C$39</definedName>
    <definedName name="QB_ROW_90250" localSheetId="5" hidden="1">'DEC 2024 BVA'!$F$158</definedName>
    <definedName name="QB_ROW_90250" localSheetId="1" hidden="1">'DEC 2024 MTD I&amp;E'!$F$152</definedName>
    <definedName name="QB_ROW_90250" localSheetId="2" hidden="1">'DEC 2024 YTD I&amp;E'!$F$158</definedName>
    <definedName name="QB_ROW_90320" localSheetId="3" hidden="1">'DEC 2024 General Ledger'!$C$363</definedName>
    <definedName name="QB_ROW_91020" localSheetId="3" hidden="1">'DEC 2024 General Ledger'!$C$382</definedName>
    <definedName name="QB_ROW_91050" localSheetId="5" hidden="1">'DEC 2024 BVA'!$F$179</definedName>
    <definedName name="QB_ROW_91050" localSheetId="1" hidden="1">'DEC 2024 MTD I&amp;E'!$F$172</definedName>
    <definedName name="QB_ROW_91050" localSheetId="2" hidden="1">'DEC 2024 YTD I&amp;E'!$F$179</definedName>
    <definedName name="QB_ROW_91260" localSheetId="5" hidden="1">'DEC 2024 BVA'!$G$207</definedName>
    <definedName name="QB_ROW_91260" localSheetId="1" hidden="1">'DEC 2024 MTD I&amp;E'!$G$198</definedName>
    <definedName name="QB_ROW_91260" localSheetId="2" hidden="1">'DEC 2024 YTD I&amp;E'!$G$207</definedName>
    <definedName name="QB_ROW_91320" localSheetId="3" hidden="1">'DEC 2024 General Ledger'!$C$398</definedName>
    <definedName name="QB_ROW_91350" localSheetId="5" hidden="1">'DEC 2024 BVA'!$F$208</definedName>
    <definedName name="QB_ROW_91350" localSheetId="1" hidden="1">'DEC 2024 MTD I&amp;E'!$F$199</definedName>
    <definedName name="QB_ROW_91350" localSheetId="2" hidden="1">'DEC 2024 YTD I&amp;E'!$F$208</definedName>
    <definedName name="QB_ROW_92030" localSheetId="3" hidden="1">'DEC 2024 General Ledger'!$D$288</definedName>
    <definedName name="QB_ROW_92060" localSheetId="5" hidden="1">'DEC 2024 BVA'!$G$119</definedName>
    <definedName name="QB_ROW_92060" localSheetId="1" hidden="1">'DEC 2024 MTD I&amp;E'!$G$117</definedName>
    <definedName name="QB_ROW_92060" localSheetId="2" hidden="1">'DEC 2024 YTD I&amp;E'!$G$119</definedName>
    <definedName name="QB_ROW_92330" localSheetId="3" hidden="1">'DEC 2024 General Ledger'!$D$298</definedName>
    <definedName name="QB_ROW_92360" localSheetId="5" hidden="1">'DEC 2024 BVA'!$G$129</definedName>
    <definedName name="QB_ROW_92360" localSheetId="1" hidden="1">'DEC 2024 MTD I&amp;E'!$G$124</definedName>
    <definedName name="QB_ROW_92360" localSheetId="2" hidden="1">'DEC 2024 YTD I&amp;E'!$G$129</definedName>
    <definedName name="QB_ROW_9321" localSheetId="0" hidden="1">'DEC 2024 Balance Sheet'!$C$64</definedName>
    <definedName name="QB_ROW_93240" localSheetId="0" hidden="1">'DEC 2024 Balance Sheet'!$E$12</definedName>
    <definedName name="QB_ROW_94020" localSheetId="3" hidden="1">'DEC 2024 General Ledger'!$C$372</definedName>
    <definedName name="QB_ROW_94250" localSheetId="5" hidden="1">'DEC 2024 BVA'!$F$165</definedName>
    <definedName name="QB_ROW_94250" localSheetId="1" hidden="1">'DEC 2024 MTD I&amp;E'!$F$159</definedName>
    <definedName name="QB_ROW_94250" localSheetId="2" hidden="1">'DEC 2024 YTD I&amp;E'!$F$165</definedName>
    <definedName name="QB_ROW_94320" localSheetId="3" hidden="1">'DEC 2024 General Ledger'!$C$376</definedName>
    <definedName name="QB_ROW_96020" localSheetId="3" hidden="1">'DEC 2024 General Ledger'!$C$364</definedName>
    <definedName name="QB_ROW_96250" localSheetId="5" hidden="1">'DEC 2024 BVA'!$F$159</definedName>
    <definedName name="QB_ROW_96250" localSheetId="1" hidden="1">'DEC 2024 MTD I&amp;E'!$F$153</definedName>
    <definedName name="QB_ROW_96250" localSheetId="2" hidden="1">'DEC 2024 YTD I&amp;E'!$F$159</definedName>
    <definedName name="QB_ROW_96320" localSheetId="3" hidden="1">'DEC 2024 General Ledger'!$C$366</definedName>
    <definedName name="QB_ROW_97020" localSheetId="3" hidden="1">'DEC 2024 General Ledger'!$C$377</definedName>
    <definedName name="QB_ROW_97050" localSheetId="5" hidden="1">'DEC 2024 BVA'!$F$166</definedName>
    <definedName name="QB_ROW_97050" localSheetId="1" hidden="1">'DEC 2024 MTD I&amp;E'!$F$160</definedName>
    <definedName name="QB_ROW_97050" localSheetId="2" hidden="1">'DEC 2024 YTD I&amp;E'!$F$166</definedName>
    <definedName name="QB_ROW_97260" localSheetId="5" hidden="1">'DEC 2024 BVA'!$G$177</definedName>
    <definedName name="QB_ROW_97260" localSheetId="2" hidden="1">'DEC 2024 YTD I&amp;E'!$G$177</definedName>
    <definedName name="QB_ROW_97320" localSheetId="3" hidden="1">'DEC 2024 General Ledger'!$C$381</definedName>
    <definedName name="QB_ROW_97350" localSheetId="5" hidden="1">'DEC 2024 BVA'!$F$178</definedName>
    <definedName name="QB_ROW_97350" localSheetId="1" hidden="1">'DEC 2024 MTD I&amp;E'!$F$171</definedName>
    <definedName name="QB_ROW_97350" localSheetId="2" hidden="1">'DEC 2024 YTD I&amp;E'!$F$178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20241231</definedName>
    <definedName name="QBENDDATE" localSheetId="5">20241231</definedName>
    <definedName name="QBENDDATE" localSheetId="3">20241231</definedName>
    <definedName name="QBENDDATE" localSheetId="1">20241231</definedName>
    <definedName name="QBENDDATE" localSheetId="2">20241231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20241201</definedName>
    <definedName name="QBSTARTDATE" localSheetId="5">20240101</definedName>
    <definedName name="QBSTARTDATE" localSheetId="3">20241201</definedName>
    <definedName name="QBSTARTDATE" localSheetId="1">20241201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3" i="5" l="1"/>
  <c r="L313" i="5"/>
  <c r="K313" i="5"/>
  <c r="J313" i="5"/>
  <c r="M312" i="5"/>
  <c r="L312" i="5"/>
  <c r="K312" i="5"/>
  <c r="J312" i="5"/>
  <c r="M311" i="5"/>
  <c r="L311" i="5"/>
  <c r="K311" i="5"/>
  <c r="J311" i="5"/>
  <c r="M310" i="5"/>
  <c r="L310" i="5"/>
  <c r="K310" i="5"/>
  <c r="J310" i="5"/>
  <c r="M309" i="5"/>
  <c r="L309" i="5"/>
  <c r="M308" i="5"/>
  <c r="L308" i="5"/>
  <c r="M307" i="5"/>
  <c r="L307" i="5"/>
  <c r="M306" i="5"/>
  <c r="L306" i="5"/>
  <c r="M305" i="5"/>
  <c r="L305" i="5"/>
  <c r="M304" i="5"/>
  <c r="L304" i="5"/>
  <c r="J302" i="5"/>
  <c r="J300" i="5"/>
  <c r="M291" i="5"/>
  <c r="L291" i="5"/>
  <c r="K291" i="5"/>
  <c r="J291" i="5"/>
  <c r="M290" i="5"/>
  <c r="L290" i="5"/>
  <c r="M285" i="5"/>
  <c r="L285" i="5"/>
  <c r="K285" i="5"/>
  <c r="J285" i="5"/>
  <c r="M284" i="5"/>
  <c r="L284" i="5"/>
  <c r="K284" i="5"/>
  <c r="J284" i="5"/>
  <c r="M283" i="5"/>
  <c r="L283" i="5"/>
  <c r="K283" i="5"/>
  <c r="J283" i="5"/>
  <c r="M282" i="5"/>
  <c r="L282" i="5"/>
  <c r="M281" i="5"/>
  <c r="L281" i="5"/>
  <c r="M280" i="5"/>
  <c r="L280" i="5"/>
  <c r="M279" i="5"/>
  <c r="L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69" i="5"/>
  <c r="L269" i="5"/>
  <c r="M268" i="5"/>
  <c r="L268" i="5"/>
  <c r="K268" i="5"/>
  <c r="J268" i="5"/>
  <c r="M267" i="5"/>
  <c r="L267" i="5"/>
  <c r="M266" i="5"/>
  <c r="L266" i="5"/>
  <c r="M265" i="5"/>
  <c r="L265" i="5"/>
  <c r="M264" i="5"/>
  <c r="L264" i="5"/>
  <c r="M262" i="5"/>
  <c r="L262" i="5"/>
  <c r="M261" i="5"/>
  <c r="L261" i="5"/>
  <c r="K261" i="5"/>
  <c r="J261" i="5"/>
  <c r="M260" i="5"/>
  <c r="L260" i="5"/>
  <c r="M259" i="5"/>
  <c r="L259" i="5"/>
  <c r="M258" i="5"/>
  <c r="L258" i="5"/>
  <c r="M257" i="5"/>
  <c r="L257" i="5"/>
  <c r="M256" i="5"/>
  <c r="L256" i="5"/>
  <c r="M255" i="5"/>
  <c r="L255" i="5"/>
  <c r="J251" i="5"/>
  <c r="M245" i="5"/>
  <c r="L245" i="5"/>
  <c r="K245" i="5"/>
  <c r="J245" i="5"/>
  <c r="M244" i="5"/>
  <c r="L244" i="5"/>
  <c r="K244" i="5"/>
  <c r="J244" i="5"/>
  <c r="M243" i="5"/>
  <c r="L243" i="5"/>
  <c r="M242" i="5"/>
  <c r="L242" i="5"/>
  <c r="K242" i="5"/>
  <c r="J242" i="5"/>
  <c r="M241" i="5"/>
  <c r="L241" i="5"/>
  <c r="K241" i="5"/>
  <c r="J241" i="5"/>
  <c r="M240" i="5"/>
  <c r="L240" i="5"/>
  <c r="M239" i="5"/>
  <c r="L239" i="5"/>
  <c r="M237" i="5"/>
  <c r="L237" i="5"/>
  <c r="M236" i="5"/>
  <c r="L236" i="5"/>
  <c r="M235" i="5"/>
  <c r="L235" i="5"/>
  <c r="M234" i="5"/>
  <c r="L234" i="5"/>
  <c r="M233" i="5"/>
  <c r="L233" i="5"/>
  <c r="M232" i="5"/>
  <c r="L232" i="5"/>
  <c r="M230" i="5"/>
  <c r="L230" i="5"/>
  <c r="K230" i="5"/>
  <c r="J230" i="5"/>
  <c r="M229" i="5"/>
  <c r="L229" i="5"/>
  <c r="K229" i="5"/>
  <c r="J229" i="5"/>
  <c r="M227" i="5"/>
  <c r="L227" i="5"/>
  <c r="M226" i="5"/>
  <c r="L226" i="5"/>
  <c r="M224" i="5"/>
  <c r="L224" i="5"/>
  <c r="M223" i="5"/>
  <c r="L223" i="5"/>
  <c r="K223" i="5"/>
  <c r="J223" i="5"/>
  <c r="M222" i="5"/>
  <c r="L222" i="5"/>
  <c r="M221" i="5"/>
  <c r="L221" i="5"/>
  <c r="M220" i="5"/>
  <c r="L220" i="5"/>
  <c r="M219" i="5"/>
  <c r="L219" i="5"/>
  <c r="M218" i="5"/>
  <c r="L218" i="5"/>
  <c r="M216" i="5"/>
  <c r="L216" i="5"/>
  <c r="M214" i="5"/>
  <c r="L214" i="5"/>
  <c r="K214" i="5"/>
  <c r="J214" i="5"/>
  <c r="M212" i="5"/>
  <c r="L212" i="5"/>
  <c r="M211" i="5"/>
  <c r="L211" i="5"/>
  <c r="M209" i="5"/>
  <c r="L209" i="5"/>
  <c r="K209" i="5"/>
  <c r="J209" i="5"/>
  <c r="M208" i="5"/>
  <c r="L208" i="5"/>
  <c r="K208" i="5"/>
  <c r="J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78" i="5"/>
  <c r="L178" i="5"/>
  <c r="K178" i="5"/>
  <c r="J178" i="5"/>
  <c r="M176" i="5"/>
  <c r="L176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5" i="5"/>
  <c r="L165" i="5"/>
  <c r="M164" i="5"/>
  <c r="L164" i="5"/>
  <c r="M161" i="5"/>
  <c r="L161" i="5"/>
  <c r="K161" i="5"/>
  <c r="J161" i="5"/>
  <c r="M160" i="5"/>
  <c r="L160" i="5"/>
  <c r="M159" i="5"/>
  <c r="L159" i="5"/>
  <c r="M158" i="5"/>
  <c r="L158" i="5"/>
  <c r="M157" i="5"/>
  <c r="L157" i="5"/>
  <c r="M156" i="5"/>
  <c r="L156" i="5"/>
  <c r="M154" i="5"/>
  <c r="L154" i="5"/>
  <c r="K154" i="5"/>
  <c r="J154" i="5"/>
  <c r="M153" i="5"/>
  <c r="L153" i="5"/>
  <c r="M152" i="5"/>
  <c r="L152" i="5"/>
  <c r="M150" i="5"/>
  <c r="L150" i="5"/>
  <c r="K150" i="5"/>
  <c r="J150" i="5"/>
  <c r="M149" i="5"/>
  <c r="L149" i="5"/>
  <c r="K149" i="5"/>
  <c r="J149" i="5"/>
  <c r="M148" i="5"/>
  <c r="L148" i="5"/>
  <c r="M147" i="5"/>
  <c r="L147" i="5"/>
  <c r="K147" i="5"/>
  <c r="J147" i="5"/>
  <c r="M146" i="5"/>
  <c r="L146" i="5"/>
  <c r="M145" i="5"/>
  <c r="L145" i="5"/>
  <c r="M144" i="5"/>
  <c r="L144" i="5"/>
  <c r="K144" i="5"/>
  <c r="J144" i="5"/>
  <c r="M143" i="5"/>
  <c r="L143" i="5"/>
  <c r="M142" i="5"/>
  <c r="L142" i="5"/>
  <c r="M141" i="5"/>
  <c r="L141" i="5"/>
  <c r="M138" i="5"/>
  <c r="L138" i="5"/>
  <c r="K138" i="5"/>
  <c r="J138" i="5"/>
  <c r="M136" i="5"/>
  <c r="L136" i="5"/>
  <c r="M135" i="5"/>
  <c r="L135" i="5"/>
  <c r="M134" i="5"/>
  <c r="L134" i="5"/>
  <c r="M133" i="5"/>
  <c r="L133" i="5"/>
  <c r="M132" i="5"/>
  <c r="L132" i="5"/>
  <c r="M130" i="5"/>
  <c r="L130" i="5"/>
  <c r="M129" i="5"/>
  <c r="L129" i="5"/>
  <c r="K129" i="5"/>
  <c r="J129" i="5"/>
  <c r="M128" i="5"/>
  <c r="L128" i="5"/>
  <c r="M127" i="5"/>
  <c r="L127" i="5"/>
  <c r="K127" i="5"/>
  <c r="J127" i="5"/>
  <c r="M126" i="5"/>
  <c r="L126" i="5"/>
  <c r="M123" i="5"/>
  <c r="L123" i="5"/>
  <c r="K123" i="5"/>
  <c r="J123" i="5"/>
  <c r="M122" i="5"/>
  <c r="L122" i="5"/>
  <c r="M121" i="5"/>
  <c r="L121" i="5"/>
  <c r="M117" i="5"/>
  <c r="L117" i="5"/>
  <c r="K117" i="5"/>
  <c r="J117" i="5"/>
  <c r="M115" i="5"/>
  <c r="L115" i="5"/>
  <c r="M114" i="5"/>
  <c r="L114" i="5"/>
  <c r="M113" i="5"/>
  <c r="L113" i="5"/>
  <c r="M111" i="5"/>
  <c r="L111" i="5"/>
  <c r="K111" i="5"/>
  <c r="J111" i="5"/>
  <c r="M110" i="5"/>
  <c r="L110" i="5"/>
  <c r="K110" i="5"/>
  <c r="J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6" i="5"/>
  <c r="L96" i="5"/>
  <c r="K96" i="5"/>
  <c r="J96" i="5"/>
  <c r="M95" i="5"/>
  <c r="L95" i="5"/>
  <c r="M94" i="5"/>
  <c r="L94" i="5"/>
  <c r="M93" i="5"/>
  <c r="L93" i="5"/>
  <c r="M92" i="5"/>
  <c r="L92" i="5"/>
  <c r="M91" i="5"/>
  <c r="L91" i="5"/>
  <c r="M90" i="5"/>
  <c r="L90" i="5"/>
  <c r="K90" i="5"/>
  <c r="J90" i="5"/>
  <c r="M89" i="5"/>
  <c r="L89" i="5"/>
  <c r="M88" i="5"/>
  <c r="L88" i="5"/>
  <c r="M87" i="5"/>
  <c r="L87" i="5"/>
  <c r="M86" i="5"/>
  <c r="L86" i="5"/>
  <c r="M85" i="5"/>
  <c r="L85" i="5"/>
  <c r="M83" i="5"/>
  <c r="L83" i="5"/>
  <c r="M79" i="5"/>
  <c r="L79" i="5"/>
  <c r="K79" i="5"/>
  <c r="J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69" i="5"/>
  <c r="L69" i="5"/>
  <c r="K69" i="5"/>
  <c r="J69" i="5"/>
  <c r="M68" i="5"/>
  <c r="L68" i="5"/>
  <c r="M67" i="5"/>
  <c r="L67" i="5"/>
  <c r="M66" i="5"/>
  <c r="L66" i="5"/>
  <c r="M65" i="5"/>
  <c r="L65" i="5"/>
  <c r="M63" i="5"/>
  <c r="L63" i="5"/>
  <c r="K63" i="5"/>
  <c r="J63" i="5"/>
  <c r="M62" i="5"/>
  <c r="L62" i="5"/>
  <c r="M61" i="5"/>
  <c r="L61" i="5"/>
  <c r="M60" i="5"/>
  <c r="L60" i="5"/>
  <c r="M58" i="5"/>
  <c r="L58" i="5"/>
  <c r="M57" i="5"/>
  <c r="L57" i="5"/>
  <c r="K57" i="5"/>
  <c r="J57" i="5"/>
  <c r="M56" i="5"/>
  <c r="L56" i="5"/>
  <c r="M55" i="5"/>
  <c r="L55" i="5"/>
  <c r="M53" i="5"/>
  <c r="L53" i="5"/>
  <c r="M52" i="5"/>
  <c r="L52" i="5"/>
  <c r="M51" i="5"/>
  <c r="L51" i="5"/>
  <c r="M50" i="5"/>
  <c r="L50" i="5"/>
  <c r="M48" i="5"/>
  <c r="L48" i="5"/>
  <c r="K48" i="5"/>
  <c r="J48" i="5"/>
  <c r="M47" i="5"/>
  <c r="L47" i="5"/>
  <c r="M46" i="5"/>
  <c r="L46" i="5"/>
  <c r="M45" i="5"/>
  <c r="L45" i="5"/>
  <c r="M44" i="5"/>
  <c r="L44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77" i="4"/>
  <c r="P477" i="4"/>
  <c r="Q476" i="4"/>
  <c r="P476" i="4"/>
  <c r="Q475" i="4"/>
  <c r="P475" i="4"/>
  <c r="Q474" i="4"/>
  <c r="Q472" i="4"/>
  <c r="P472" i="4"/>
  <c r="Q471" i="4"/>
  <c r="Q470" i="4"/>
  <c r="Q467" i="4"/>
  <c r="P467" i="4"/>
  <c r="Q466" i="4"/>
  <c r="P466" i="4"/>
  <c r="Q465" i="4"/>
  <c r="P465" i="4"/>
  <c r="Q464" i="4"/>
  <c r="Q463" i="4"/>
  <c r="Q461" i="4"/>
  <c r="P461" i="4"/>
  <c r="Q460" i="4"/>
  <c r="Q457" i="4"/>
  <c r="P457" i="4"/>
  <c r="Q456" i="4"/>
  <c r="Q453" i="4"/>
  <c r="P453" i="4"/>
  <c r="Q452" i="4"/>
  <c r="P452" i="4"/>
  <c r="Q451" i="4"/>
  <c r="Q450" i="4"/>
  <c r="Q449" i="4"/>
  <c r="Q448" i="4"/>
  <c r="Q447" i="4"/>
  <c r="Q446" i="4"/>
  <c r="Q445" i="4"/>
  <c r="Q444" i="4"/>
  <c r="Q441" i="4"/>
  <c r="P441" i="4"/>
  <c r="Q440" i="4"/>
  <c r="P440" i="4"/>
  <c r="Q439" i="4"/>
  <c r="P439" i="4"/>
  <c r="Q438" i="4"/>
  <c r="Q437" i="4"/>
  <c r="Q435" i="4"/>
  <c r="P435" i="4"/>
  <c r="Q434" i="4"/>
  <c r="Q433" i="4"/>
  <c r="Q432" i="4"/>
  <c r="Q431" i="4"/>
  <c r="Q428" i="4"/>
  <c r="P428" i="4"/>
  <c r="Q427" i="4"/>
  <c r="Q425" i="4"/>
  <c r="P425" i="4"/>
  <c r="Q424" i="4"/>
  <c r="P424" i="4"/>
  <c r="Q423" i="4"/>
  <c r="Q422" i="4"/>
  <c r="Q421" i="4"/>
  <c r="Q420" i="4"/>
  <c r="Q419" i="4"/>
  <c r="Q418" i="4"/>
  <c r="Q417" i="4"/>
  <c r="Q416" i="4"/>
  <c r="Q415" i="4"/>
  <c r="Q414" i="4"/>
  <c r="Q412" i="4"/>
  <c r="P412" i="4"/>
  <c r="Q411" i="4"/>
  <c r="Q408" i="4"/>
  <c r="P408" i="4"/>
  <c r="Q407" i="4"/>
  <c r="Q404" i="4"/>
  <c r="P404" i="4"/>
  <c r="Q403" i="4"/>
  <c r="P403" i="4"/>
  <c r="Q402" i="4"/>
  <c r="Q399" i="4"/>
  <c r="P399" i="4"/>
  <c r="Q398" i="4"/>
  <c r="P398" i="4"/>
  <c r="Q397" i="4"/>
  <c r="P397" i="4"/>
  <c r="Q396" i="4"/>
  <c r="Q395" i="4"/>
  <c r="Q393" i="4"/>
  <c r="P393" i="4"/>
  <c r="Q392" i="4"/>
  <c r="Q390" i="4"/>
  <c r="P390" i="4"/>
  <c r="Q389" i="4"/>
  <c r="Q388" i="4"/>
  <c r="Q387" i="4"/>
  <c r="Q385" i="4"/>
  <c r="P385" i="4"/>
  <c r="Q384" i="4"/>
  <c r="Q381" i="4"/>
  <c r="P381" i="4"/>
  <c r="Q380" i="4"/>
  <c r="P380" i="4"/>
  <c r="Q379" i="4"/>
  <c r="Q376" i="4"/>
  <c r="P376" i="4"/>
  <c r="Q375" i="4"/>
  <c r="Q374" i="4"/>
  <c r="Q373" i="4"/>
  <c r="Q371" i="4"/>
  <c r="P371" i="4"/>
  <c r="Q370" i="4"/>
  <c r="Q367" i="4"/>
  <c r="P367" i="4"/>
  <c r="Q366" i="4"/>
  <c r="P366" i="4"/>
  <c r="Q365" i="4"/>
  <c r="Q363" i="4"/>
  <c r="P363" i="4"/>
  <c r="Q362" i="4"/>
  <c r="Q361" i="4"/>
  <c r="Q358" i="4"/>
  <c r="P358" i="4"/>
  <c r="Q357" i="4"/>
  <c r="P357" i="4"/>
  <c r="Q356" i="4"/>
  <c r="Q353" i="4"/>
  <c r="P353" i="4"/>
  <c r="Q352" i="4"/>
  <c r="P352" i="4"/>
  <c r="Q351" i="4"/>
  <c r="P351" i="4"/>
  <c r="Q350" i="4"/>
  <c r="Q348" i="4"/>
  <c r="P348" i="4"/>
  <c r="Q347" i="4"/>
  <c r="P347" i="4"/>
  <c r="Q346" i="4"/>
  <c r="Q345" i="4"/>
  <c r="Q344" i="4"/>
  <c r="Q343" i="4"/>
  <c r="Q342" i="4"/>
  <c r="Q340" i="4"/>
  <c r="P340" i="4"/>
  <c r="Q339" i="4"/>
  <c r="P339" i="4"/>
  <c r="Q338" i="4"/>
  <c r="Q337" i="4"/>
  <c r="Q336" i="4"/>
  <c r="Q334" i="4"/>
  <c r="P334" i="4"/>
  <c r="Q333" i="4"/>
  <c r="Q332" i="4"/>
  <c r="Q331" i="4"/>
  <c r="Q329" i="4"/>
  <c r="P329" i="4"/>
  <c r="Q328" i="4"/>
  <c r="Q327" i="4"/>
  <c r="Q323" i="4"/>
  <c r="P323" i="4"/>
  <c r="Q322" i="4"/>
  <c r="P322" i="4"/>
  <c r="Q321" i="4"/>
  <c r="Q319" i="4"/>
  <c r="P319" i="4"/>
  <c r="Q318" i="4"/>
  <c r="Q316" i="4"/>
  <c r="P316" i="4"/>
  <c r="Q315" i="4"/>
  <c r="Q313" i="4"/>
  <c r="P313" i="4"/>
  <c r="Q312" i="4"/>
  <c r="Q311" i="4"/>
  <c r="Q309" i="4"/>
  <c r="P309" i="4"/>
  <c r="Q308" i="4"/>
  <c r="Q307" i="4"/>
  <c r="Q306" i="4"/>
  <c r="Q305" i="4"/>
  <c r="Q304" i="4"/>
  <c r="Q303" i="4"/>
  <c r="Q302" i="4"/>
  <c r="Q301" i="4"/>
  <c r="Q298" i="4"/>
  <c r="P298" i="4"/>
  <c r="Q297" i="4"/>
  <c r="P297" i="4"/>
  <c r="Q296" i="4"/>
  <c r="P296" i="4"/>
  <c r="Q295" i="4"/>
  <c r="Q293" i="4"/>
  <c r="P293" i="4"/>
  <c r="Q292" i="4"/>
  <c r="Q291" i="4"/>
  <c r="Q286" i="4"/>
  <c r="P286" i="4"/>
  <c r="Q285" i="4"/>
  <c r="P285" i="4"/>
  <c r="Q284" i="4"/>
  <c r="Q283" i="4"/>
  <c r="Q280" i="4"/>
  <c r="P280" i="4"/>
  <c r="Q279" i="4"/>
  <c r="P279" i="4"/>
  <c r="Q278" i="4"/>
  <c r="P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0" i="4"/>
  <c r="P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2" i="4"/>
  <c r="P242" i="4"/>
  <c r="Q241" i="4"/>
  <c r="Q240" i="4"/>
  <c r="Q239" i="4"/>
  <c r="Q238" i="4"/>
  <c r="Q235" i="4"/>
  <c r="P235" i="4"/>
  <c r="Q234" i="4"/>
  <c r="P234" i="4"/>
  <c r="Q233" i="4"/>
  <c r="Q231" i="4"/>
  <c r="P231" i="4"/>
  <c r="Q230" i="4"/>
  <c r="Q229" i="4"/>
  <c r="Q228" i="4"/>
  <c r="Q227" i="4"/>
  <c r="Q226" i="4"/>
  <c r="Q225" i="4"/>
  <c r="Q224" i="4"/>
  <c r="Q222" i="4"/>
  <c r="P222" i="4"/>
  <c r="Q221" i="4"/>
  <c r="Q220" i="4"/>
  <c r="Q219" i="4"/>
  <c r="Q218" i="4"/>
  <c r="Q217" i="4"/>
  <c r="Q216" i="4"/>
  <c r="Q215" i="4"/>
  <c r="Q214" i="4"/>
  <c r="Q213" i="4"/>
  <c r="Q211" i="4"/>
  <c r="P211" i="4"/>
  <c r="Q210" i="4"/>
  <c r="Q209" i="4"/>
  <c r="Q208" i="4"/>
  <c r="Q207" i="4"/>
  <c r="Q206" i="4"/>
  <c r="Q205" i="4"/>
  <c r="Q204" i="4"/>
  <c r="Q203" i="4"/>
  <c r="Q202" i="4"/>
  <c r="Q201" i="4"/>
  <c r="Q200" i="4"/>
  <c r="Q198" i="4"/>
  <c r="P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3" i="4"/>
  <c r="P183" i="4"/>
  <c r="Q182" i="4"/>
  <c r="Q181" i="4"/>
  <c r="Q180" i="4"/>
  <c r="Q179" i="4"/>
  <c r="Q178" i="4"/>
  <c r="Q177" i="4"/>
  <c r="Q176" i="4"/>
  <c r="Q175" i="4"/>
  <c r="Q173" i="4"/>
  <c r="P173" i="4"/>
  <c r="Q172" i="4"/>
  <c r="P172" i="4"/>
  <c r="Q171" i="4"/>
  <c r="Q170" i="4"/>
  <c r="Q169" i="4"/>
  <c r="Q168" i="4"/>
  <c r="Q167" i="4"/>
  <c r="Q166" i="4"/>
  <c r="Q165" i="4"/>
  <c r="Q164" i="4"/>
  <c r="Q163" i="4"/>
  <c r="Q162" i="4"/>
  <c r="Q160" i="4"/>
  <c r="P160" i="4"/>
  <c r="Q159" i="4"/>
  <c r="Q158" i="4"/>
  <c r="Q157" i="4"/>
  <c r="Q156" i="4"/>
  <c r="Q155" i="4"/>
  <c r="Q154" i="4"/>
  <c r="Q152" i="4"/>
  <c r="P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0" i="4"/>
  <c r="P120" i="4"/>
  <c r="Q119" i="4"/>
  <c r="P119" i="4"/>
  <c r="Q118" i="4"/>
  <c r="Q116" i="4"/>
  <c r="P116" i="4"/>
  <c r="Q115" i="4"/>
  <c r="Q113" i="4"/>
  <c r="P113" i="4"/>
  <c r="Q112" i="4"/>
  <c r="Q111" i="4"/>
  <c r="Q110" i="4"/>
  <c r="Q109" i="4"/>
  <c r="Q108" i="4"/>
  <c r="Q107" i="4"/>
  <c r="Q106" i="4"/>
  <c r="Q105" i="4"/>
  <c r="Q104" i="4"/>
  <c r="Q103" i="4"/>
  <c r="Q100" i="4"/>
  <c r="P100" i="4"/>
  <c r="Q99" i="4"/>
  <c r="Q98" i="4"/>
  <c r="Q97" i="4"/>
  <c r="Q96" i="4"/>
  <c r="Q94" i="4"/>
  <c r="P94" i="4"/>
  <c r="Q93" i="4"/>
  <c r="Q89" i="4"/>
  <c r="P89" i="4"/>
  <c r="Q88" i="4"/>
  <c r="P88" i="4"/>
  <c r="Q87" i="4"/>
  <c r="Q85" i="4"/>
  <c r="P85" i="4"/>
  <c r="Q84" i="4"/>
  <c r="Q82" i="4"/>
  <c r="P82" i="4"/>
  <c r="Q81" i="4"/>
  <c r="Q78" i="4"/>
  <c r="P78" i="4"/>
  <c r="Q77" i="4"/>
  <c r="P77" i="4"/>
  <c r="Q76" i="4"/>
  <c r="Q73" i="4"/>
  <c r="P73" i="4"/>
  <c r="Q72" i="4"/>
  <c r="P72" i="4"/>
  <c r="Q71" i="4"/>
  <c r="Q70" i="4"/>
  <c r="Q69" i="4"/>
  <c r="Q65" i="4"/>
  <c r="Q63" i="4"/>
  <c r="P63" i="4"/>
  <c r="Q62" i="4"/>
  <c r="Q61" i="4"/>
  <c r="Q60" i="4"/>
  <c r="Q59" i="4"/>
  <c r="Q58" i="4"/>
  <c r="Q55" i="4"/>
  <c r="P55" i="4"/>
  <c r="Q54" i="4"/>
  <c r="P54" i="4"/>
  <c r="Q53" i="4"/>
  <c r="Q50" i="4"/>
  <c r="P50" i="4"/>
  <c r="Q49" i="4"/>
  <c r="P49" i="4"/>
  <c r="Q48" i="4"/>
  <c r="Q47" i="4"/>
  <c r="Q45" i="4"/>
  <c r="P45" i="4"/>
  <c r="Q44" i="4"/>
  <c r="Q43" i="4"/>
  <c r="Q42" i="4"/>
  <c r="Q40" i="4"/>
  <c r="P40" i="4"/>
  <c r="Q39" i="4"/>
  <c r="Q37" i="4"/>
  <c r="P37" i="4"/>
  <c r="Q36" i="4"/>
  <c r="Q34" i="4"/>
  <c r="P34" i="4"/>
  <c r="Q33" i="4"/>
  <c r="Q31" i="4"/>
  <c r="P31" i="4"/>
  <c r="Q30" i="4"/>
  <c r="Q28" i="4"/>
  <c r="P28" i="4"/>
  <c r="Q27" i="4"/>
  <c r="Q25" i="4"/>
  <c r="P25" i="4"/>
  <c r="Q24" i="4"/>
  <c r="Q22" i="4"/>
  <c r="P22" i="4"/>
  <c r="Q21" i="4"/>
  <c r="Q18" i="4"/>
  <c r="P18" i="4"/>
  <c r="Q17" i="4"/>
  <c r="Q16" i="4"/>
  <c r="Q15" i="4"/>
  <c r="Q14" i="4"/>
  <c r="Q13" i="4"/>
  <c r="Q12" i="4"/>
  <c r="Q11" i="4"/>
  <c r="Q9" i="4"/>
  <c r="P9" i="4"/>
  <c r="Q8" i="4"/>
  <c r="Q7" i="4"/>
  <c r="Q6" i="4"/>
  <c r="Q4" i="4"/>
  <c r="P4" i="4"/>
  <c r="Q3" i="4"/>
  <c r="M313" i="3"/>
  <c r="L313" i="3"/>
  <c r="K313" i="3"/>
  <c r="J313" i="3"/>
  <c r="M312" i="3"/>
  <c r="L312" i="3"/>
  <c r="K312" i="3"/>
  <c r="J312" i="3"/>
  <c r="M311" i="3"/>
  <c r="L311" i="3"/>
  <c r="K311" i="3"/>
  <c r="J311" i="3"/>
  <c r="M310" i="3"/>
  <c r="L310" i="3"/>
  <c r="K310" i="3"/>
  <c r="J310" i="3"/>
  <c r="M309" i="3"/>
  <c r="L309" i="3"/>
  <c r="M308" i="3"/>
  <c r="L308" i="3"/>
  <c r="M307" i="3"/>
  <c r="L307" i="3"/>
  <c r="M306" i="3"/>
  <c r="L306" i="3"/>
  <c r="M305" i="3"/>
  <c r="L305" i="3"/>
  <c r="M304" i="3"/>
  <c r="L304" i="3"/>
  <c r="J302" i="3"/>
  <c r="J300" i="3"/>
  <c r="M291" i="3"/>
  <c r="L291" i="3"/>
  <c r="K291" i="3"/>
  <c r="J291" i="3"/>
  <c r="M290" i="3"/>
  <c r="L290" i="3"/>
  <c r="M285" i="3"/>
  <c r="L285" i="3"/>
  <c r="K285" i="3"/>
  <c r="J285" i="3"/>
  <c r="M284" i="3"/>
  <c r="L284" i="3"/>
  <c r="K284" i="3"/>
  <c r="J284" i="3"/>
  <c r="M283" i="3"/>
  <c r="L283" i="3"/>
  <c r="K283" i="3"/>
  <c r="J283" i="3"/>
  <c r="M282" i="3"/>
  <c r="L282" i="3"/>
  <c r="M281" i="3"/>
  <c r="L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69" i="3"/>
  <c r="L269" i="3"/>
  <c r="M268" i="3"/>
  <c r="L268" i="3"/>
  <c r="K268" i="3"/>
  <c r="J268" i="3"/>
  <c r="M267" i="3"/>
  <c r="L267" i="3"/>
  <c r="M266" i="3"/>
  <c r="L266" i="3"/>
  <c r="M265" i="3"/>
  <c r="L265" i="3"/>
  <c r="M264" i="3"/>
  <c r="L264" i="3"/>
  <c r="M262" i="3"/>
  <c r="L262" i="3"/>
  <c r="M261" i="3"/>
  <c r="L261" i="3"/>
  <c r="K261" i="3"/>
  <c r="J261" i="3"/>
  <c r="M260" i="3"/>
  <c r="L260" i="3"/>
  <c r="M259" i="3"/>
  <c r="L259" i="3"/>
  <c r="M258" i="3"/>
  <c r="L258" i="3"/>
  <c r="M257" i="3"/>
  <c r="L257" i="3"/>
  <c r="M256" i="3"/>
  <c r="L256" i="3"/>
  <c r="M255" i="3"/>
  <c r="L255" i="3"/>
  <c r="J251" i="3"/>
  <c r="M245" i="3"/>
  <c r="L245" i="3"/>
  <c r="K245" i="3"/>
  <c r="J245" i="3"/>
  <c r="M244" i="3"/>
  <c r="L244" i="3"/>
  <c r="K244" i="3"/>
  <c r="J244" i="3"/>
  <c r="M243" i="3"/>
  <c r="L243" i="3"/>
  <c r="M242" i="3"/>
  <c r="L242" i="3"/>
  <c r="K242" i="3"/>
  <c r="J242" i="3"/>
  <c r="M241" i="3"/>
  <c r="L241" i="3"/>
  <c r="K241" i="3"/>
  <c r="J241" i="3"/>
  <c r="M240" i="3"/>
  <c r="L240" i="3"/>
  <c r="M239" i="3"/>
  <c r="L239" i="3"/>
  <c r="M237" i="3"/>
  <c r="L237" i="3"/>
  <c r="M236" i="3"/>
  <c r="L236" i="3"/>
  <c r="M235" i="3"/>
  <c r="L235" i="3"/>
  <c r="M234" i="3"/>
  <c r="L234" i="3"/>
  <c r="M233" i="3"/>
  <c r="L233" i="3"/>
  <c r="M232" i="3"/>
  <c r="L232" i="3"/>
  <c r="M230" i="3"/>
  <c r="L230" i="3"/>
  <c r="K230" i="3"/>
  <c r="J230" i="3"/>
  <c r="M229" i="3"/>
  <c r="L229" i="3"/>
  <c r="K229" i="3"/>
  <c r="J229" i="3"/>
  <c r="M227" i="3"/>
  <c r="L227" i="3"/>
  <c r="M226" i="3"/>
  <c r="L226" i="3"/>
  <c r="M224" i="3"/>
  <c r="L224" i="3"/>
  <c r="M223" i="3"/>
  <c r="L223" i="3"/>
  <c r="K223" i="3"/>
  <c r="J223" i="3"/>
  <c r="M222" i="3"/>
  <c r="L222" i="3"/>
  <c r="M221" i="3"/>
  <c r="L221" i="3"/>
  <c r="M220" i="3"/>
  <c r="L220" i="3"/>
  <c r="M219" i="3"/>
  <c r="L219" i="3"/>
  <c r="M218" i="3"/>
  <c r="L218" i="3"/>
  <c r="M216" i="3"/>
  <c r="L216" i="3"/>
  <c r="M214" i="3"/>
  <c r="L214" i="3"/>
  <c r="K214" i="3"/>
  <c r="J214" i="3"/>
  <c r="M212" i="3"/>
  <c r="L212" i="3"/>
  <c r="M211" i="3"/>
  <c r="L211" i="3"/>
  <c r="M209" i="3"/>
  <c r="L209" i="3"/>
  <c r="K209" i="3"/>
  <c r="J209" i="3"/>
  <c r="M208" i="3"/>
  <c r="L208" i="3"/>
  <c r="K208" i="3"/>
  <c r="J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78" i="3"/>
  <c r="L178" i="3"/>
  <c r="K178" i="3"/>
  <c r="J178" i="3"/>
  <c r="M176" i="3"/>
  <c r="L176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5" i="3"/>
  <c r="L165" i="3"/>
  <c r="M164" i="3"/>
  <c r="L164" i="3"/>
  <c r="M161" i="3"/>
  <c r="L161" i="3"/>
  <c r="K161" i="3"/>
  <c r="J161" i="3"/>
  <c r="M160" i="3"/>
  <c r="L160" i="3"/>
  <c r="M159" i="3"/>
  <c r="L159" i="3"/>
  <c r="M158" i="3"/>
  <c r="L158" i="3"/>
  <c r="M157" i="3"/>
  <c r="L157" i="3"/>
  <c r="M156" i="3"/>
  <c r="L156" i="3"/>
  <c r="M154" i="3"/>
  <c r="L154" i="3"/>
  <c r="K154" i="3"/>
  <c r="J154" i="3"/>
  <c r="M153" i="3"/>
  <c r="L153" i="3"/>
  <c r="M152" i="3"/>
  <c r="L152" i="3"/>
  <c r="M150" i="3"/>
  <c r="L150" i="3"/>
  <c r="K150" i="3"/>
  <c r="J150" i="3"/>
  <c r="M149" i="3"/>
  <c r="L149" i="3"/>
  <c r="K149" i="3"/>
  <c r="J149" i="3"/>
  <c r="M148" i="3"/>
  <c r="L148" i="3"/>
  <c r="M147" i="3"/>
  <c r="L147" i="3"/>
  <c r="K147" i="3"/>
  <c r="J147" i="3"/>
  <c r="M146" i="3"/>
  <c r="L146" i="3"/>
  <c r="M145" i="3"/>
  <c r="L145" i="3"/>
  <c r="M144" i="3"/>
  <c r="L144" i="3"/>
  <c r="K144" i="3"/>
  <c r="J144" i="3"/>
  <c r="M143" i="3"/>
  <c r="L143" i="3"/>
  <c r="M142" i="3"/>
  <c r="L142" i="3"/>
  <c r="M141" i="3"/>
  <c r="L141" i="3"/>
  <c r="M138" i="3"/>
  <c r="L138" i="3"/>
  <c r="K138" i="3"/>
  <c r="J138" i="3"/>
  <c r="M136" i="3"/>
  <c r="L136" i="3"/>
  <c r="M135" i="3"/>
  <c r="L135" i="3"/>
  <c r="M134" i="3"/>
  <c r="L134" i="3"/>
  <c r="M133" i="3"/>
  <c r="L133" i="3"/>
  <c r="M132" i="3"/>
  <c r="L132" i="3"/>
  <c r="M130" i="3"/>
  <c r="L130" i="3"/>
  <c r="M129" i="3"/>
  <c r="L129" i="3"/>
  <c r="K129" i="3"/>
  <c r="J129" i="3"/>
  <c r="M128" i="3"/>
  <c r="L128" i="3"/>
  <c r="M127" i="3"/>
  <c r="L127" i="3"/>
  <c r="K127" i="3"/>
  <c r="J127" i="3"/>
  <c r="M126" i="3"/>
  <c r="L126" i="3"/>
  <c r="M123" i="3"/>
  <c r="L123" i="3"/>
  <c r="K123" i="3"/>
  <c r="J123" i="3"/>
  <c r="M122" i="3"/>
  <c r="L122" i="3"/>
  <c r="M121" i="3"/>
  <c r="L121" i="3"/>
  <c r="M117" i="3"/>
  <c r="L117" i="3"/>
  <c r="K117" i="3"/>
  <c r="J117" i="3"/>
  <c r="M115" i="3"/>
  <c r="L115" i="3"/>
  <c r="M114" i="3"/>
  <c r="L114" i="3"/>
  <c r="M113" i="3"/>
  <c r="L113" i="3"/>
  <c r="M111" i="3"/>
  <c r="L111" i="3"/>
  <c r="K111" i="3"/>
  <c r="J111" i="3"/>
  <c r="M110" i="3"/>
  <c r="L110" i="3"/>
  <c r="K110" i="3"/>
  <c r="J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6" i="3"/>
  <c r="L96" i="3"/>
  <c r="K96" i="3"/>
  <c r="J96" i="3"/>
  <c r="M95" i="3"/>
  <c r="L95" i="3"/>
  <c r="M94" i="3"/>
  <c r="L94" i="3"/>
  <c r="M93" i="3"/>
  <c r="L93" i="3"/>
  <c r="M92" i="3"/>
  <c r="L92" i="3"/>
  <c r="M91" i="3"/>
  <c r="L91" i="3"/>
  <c r="M90" i="3"/>
  <c r="L90" i="3"/>
  <c r="K90" i="3"/>
  <c r="J90" i="3"/>
  <c r="M89" i="3"/>
  <c r="L89" i="3"/>
  <c r="M88" i="3"/>
  <c r="L88" i="3"/>
  <c r="M87" i="3"/>
  <c r="L87" i="3"/>
  <c r="M86" i="3"/>
  <c r="L86" i="3"/>
  <c r="M85" i="3"/>
  <c r="L85" i="3"/>
  <c r="M83" i="3"/>
  <c r="L83" i="3"/>
  <c r="M79" i="3"/>
  <c r="L79" i="3"/>
  <c r="K79" i="3"/>
  <c r="J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69" i="3"/>
  <c r="L69" i="3"/>
  <c r="K69" i="3"/>
  <c r="J69" i="3"/>
  <c r="M68" i="3"/>
  <c r="L68" i="3"/>
  <c r="M67" i="3"/>
  <c r="L67" i="3"/>
  <c r="M66" i="3"/>
  <c r="L66" i="3"/>
  <c r="M65" i="3"/>
  <c r="L65" i="3"/>
  <c r="M63" i="3"/>
  <c r="L63" i="3"/>
  <c r="K63" i="3"/>
  <c r="J63" i="3"/>
  <c r="M62" i="3"/>
  <c r="L62" i="3"/>
  <c r="M61" i="3"/>
  <c r="L61" i="3"/>
  <c r="M60" i="3"/>
  <c r="L60" i="3"/>
  <c r="M58" i="3"/>
  <c r="L58" i="3"/>
  <c r="M57" i="3"/>
  <c r="L57" i="3"/>
  <c r="K57" i="3"/>
  <c r="J57" i="3"/>
  <c r="M56" i="3"/>
  <c r="L56" i="3"/>
  <c r="M55" i="3"/>
  <c r="L55" i="3"/>
  <c r="M53" i="3"/>
  <c r="L53" i="3"/>
  <c r="M52" i="3"/>
  <c r="L52" i="3"/>
  <c r="M51" i="3"/>
  <c r="L51" i="3"/>
  <c r="M50" i="3"/>
  <c r="L50" i="3"/>
  <c r="M48" i="3"/>
  <c r="L48" i="3"/>
  <c r="K48" i="3"/>
  <c r="J48" i="3"/>
  <c r="M47" i="3"/>
  <c r="L47" i="3"/>
  <c r="M46" i="3"/>
  <c r="L46" i="3"/>
  <c r="M45" i="3"/>
  <c r="L45" i="3"/>
  <c r="M44" i="3"/>
  <c r="L44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86" i="2"/>
  <c r="L286" i="2"/>
  <c r="K286" i="2"/>
  <c r="J286" i="2"/>
  <c r="M285" i="2"/>
  <c r="L285" i="2"/>
  <c r="K285" i="2"/>
  <c r="J285" i="2"/>
  <c r="M284" i="2"/>
  <c r="L284" i="2"/>
  <c r="K284" i="2"/>
  <c r="J284" i="2"/>
  <c r="M283" i="2"/>
  <c r="L283" i="2"/>
  <c r="K283" i="2"/>
  <c r="J283" i="2"/>
  <c r="M282" i="2"/>
  <c r="L282" i="2"/>
  <c r="M281" i="2"/>
  <c r="L281" i="2"/>
  <c r="M280" i="2"/>
  <c r="L280" i="2"/>
  <c r="M279" i="2"/>
  <c r="L279" i="2"/>
  <c r="M278" i="2"/>
  <c r="L278" i="2"/>
  <c r="M277" i="2"/>
  <c r="L277" i="2"/>
  <c r="J275" i="2"/>
  <c r="M271" i="2"/>
  <c r="L271" i="2"/>
  <c r="M269" i="2"/>
  <c r="L269" i="2"/>
  <c r="K269" i="2"/>
  <c r="J269" i="2"/>
  <c r="M268" i="2"/>
  <c r="L268" i="2"/>
  <c r="K268" i="2"/>
  <c r="J268" i="2"/>
  <c r="M267" i="2"/>
  <c r="L267" i="2"/>
  <c r="K267" i="2"/>
  <c r="J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4" i="2"/>
  <c r="L254" i="2"/>
  <c r="M253" i="2"/>
  <c r="L253" i="2"/>
  <c r="K253" i="2"/>
  <c r="J253" i="2"/>
  <c r="M252" i="2"/>
  <c r="L252" i="2"/>
  <c r="M251" i="2"/>
  <c r="L251" i="2"/>
  <c r="M250" i="2"/>
  <c r="L250" i="2"/>
  <c r="M249" i="2"/>
  <c r="L249" i="2"/>
  <c r="M247" i="2"/>
  <c r="L247" i="2"/>
  <c r="M246" i="2"/>
  <c r="L246" i="2"/>
  <c r="K246" i="2"/>
  <c r="J246" i="2"/>
  <c r="M245" i="2"/>
  <c r="L245" i="2"/>
  <c r="M244" i="2"/>
  <c r="L244" i="2"/>
  <c r="M243" i="2"/>
  <c r="L243" i="2"/>
  <c r="M242" i="2"/>
  <c r="L242" i="2"/>
  <c r="M241" i="2"/>
  <c r="L241" i="2"/>
  <c r="M240" i="2"/>
  <c r="L240" i="2"/>
  <c r="M234" i="2"/>
  <c r="L234" i="2"/>
  <c r="K234" i="2"/>
  <c r="J234" i="2"/>
  <c r="M233" i="2"/>
  <c r="L233" i="2"/>
  <c r="K233" i="2"/>
  <c r="J233" i="2"/>
  <c r="M232" i="2"/>
  <c r="L232" i="2"/>
  <c r="M231" i="2"/>
  <c r="L231" i="2"/>
  <c r="K231" i="2"/>
  <c r="J231" i="2"/>
  <c r="M230" i="2"/>
  <c r="L230" i="2"/>
  <c r="K230" i="2"/>
  <c r="J230" i="2"/>
  <c r="M229" i="2"/>
  <c r="L229" i="2"/>
  <c r="M228" i="2"/>
  <c r="L228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19" i="2"/>
  <c r="L219" i="2"/>
  <c r="K219" i="2"/>
  <c r="J219" i="2"/>
  <c r="M218" i="2"/>
  <c r="L218" i="2"/>
  <c r="K218" i="2"/>
  <c r="J218" i="2"/>
  <c r="M217" i="2"/>
  <c r="L217" i="2"/>
  <c r="M216" i="2"/>
  <c r="L216" i="2"/>
  <c r="M214" i="2"/>
  <c r="L214" i="2"/>
  <c r="M213" i="2"/>
  <c r="L213" i="2"/>
  <c r="K213" i="2"/>
  <c r="J213" i="2"/>
  <c r="M212" i="2"/>
  <c r="L212" i="2"/>
  <c r="M211" i="2"/>
  <c r="L211" i="2"/>
  <c r="M210" i="2"/>
  <c r="L210" i="2"/>
  <c r="M209" i="2"/>
  <c r="L209" i="2"/>
  <c r="M208" i="2"/>
  <c r="L208" i="2"/>
  <c r="M206" i="2"/>
  <c r="L206" i="2"/>
  <c r="M204" i="2"/>
  <c r="L204" i="2"/>
  <c r="K204" i="2"/>
  <c r="J204" i="2"/>
  <c r="M203" i="2"/>
  <c r="L203" i="2"/>
  <c r="M202" i="2"/>
  <c r="L202" i="2"/>
  <c r="M200" i="2"/>
  <c r="L200" i="2"/>
  <c r="K200" i="2"/>
  <c r="J200" i="2"/>
  <c r="M199" i="2"/>
  <c r="L199" i="2"/>
  <c r="K199" i="2"/>
  <c r="J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1" i="2"/>
  <c r="L171" i="2"/>
  <c r="K171" i="2"/>
  <c r="J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59" i="2"/>
  <c r="L159" i="2"/>
  <c r="M158" i="2"/>
  <c r="L158" i="2"/>
  <c r="M155" i="2"/>
  <c r="L155" i="2"/>
  <c r="K155" i="2"/>
  <c r="J155" i="2"/>
  <c r="M154" i="2"/>
  <c r="L154" i="2"/>
  <c r="M153" i="2"/>
  <c r="L153" i="2"/>
  <c r="M152" i="2"/>
  <c r="L152" i="2"/>
  <c r="M151" i="2"/>
  <c r="L151" i="2"/>
  <c r="M150" i="2"/>
  <c r="L150" i="2"/>
  <c r="M148" i="2"/>
  <c r="L148" i="2"/>
  <c r="K148" i="2"/>
  <c r="J148" i="2"/>
  <c r="M147" i="2"/>
  <c r="L147" i="2"/>
  <c r="M146" i="2"/>
  <c r="L146" i="2"/>
  <c r="M144" i="2"/>
  <c r="L144" i="2"/>
  <c r="K144" i="2"/>
  <c r="J144" i="2"/>
  <c r="M143" i="2"/>
  <c r="L143" i="2"/>
  <c r="K143" i="2"/>
  <c r="J143" i="2"/>
  <c r="M142" i="2"/>
  <c r="L142" i="2"/>
  <c r="M141" i="2"/>
  <c r="L141" i="2"/>
  <c r="K141" i="2"/>
  <c r="J141" i="2"/>
  <c r="M140" i="2"/>
  <c r="L140" i="2"/>
  <c r="M139" i="2"/>
  <c r="L139" i="2"/>
  <c r="M138" i="2"/>
  <c r="L138" i="2"/>
  <c r="K138" i="2"/>
  <c r="J138" i="2"/>
  <c r="M137" i="2"/>
  <c r="L137" i="2"/>
  <c r="M136" i="2"/>
  <c r="L136" i="2"/>
  <c r="M135" i="2"/>
  <c r="L135" i="2"/>
  <c r="M132" i="2"/>
  <c r="L132" i="2"/>
  <c r="K132" i="2"/>
  <c r="J132" i="2"/>
  <c r="M131" i="2"/>
  <c r="L131" i="2"/>
  <c r="M130" i="2"/>
  <c r="L130" i="2"/>
  <c r="M129" i="2"/>
  <c r="L129" i="2"/>
  <c r="M128" i="2"/>
  <c r="L128" i="2"/>
  <c r="M127" i="2"/>
  <c r="L127" i="2"/>
  <c r="M125" i="2"/>
  <c r="L125" i="2"/>
  <c r="M124" i="2"/>
  <c r="L124" i="2"/>
  <c r="K124" i="2"/>
  <c r="J124" i="2"/>
  <c r="M123" i="2"/>
  <c r="L123" i="2"/>
  <c r="M122" i="2"/>
  <c r="L122" i="2"/>
  <c r="M121" i="2"/>
  <c r="L121" i="2"/>
  <c r="K121" i="2"/>
  <c r="J121" i="2"/>
  <c r="M120" i="2"/>
  <c r="L120" i="2"/>
  <c r="M119" i="2"/>
  <c r="L119" i="2"/>
  <c r="M115" i="2"/>
  <c r="L115" i="2"/>
  <c r="K115" i="2"/>
  <c r="J115" i="2"/>
  <c r="M114" i="2"/>
  <c r="L114" i="2"/>
  <c r="M113" i="2"/>
  <c r="L113" i="2"/>
  <c r="M112" i="2"/>
  <c r="L112" i="2"/>
  <c r="M110" i="2"/>
  <c r="L110" i="2"/>
  <c r="K110" i="2"/>
  <c r="J110" i="2"/>
  <c r="M109" i="2"/>
  <c r="L109" i="2"/>
  <c r="K109" i="2"/>
  <c r="J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K89" i="2"/>
  <c r="J89" i="2"/>
  <c r="M88" i="2"/>
  <c r="L88" i="2"/>
  <c r="M87" i="2"/>
  <c r="L87" i="2"/>
  <c r="M86" i="2"/>
  <c r="L86" i="2"/>
  <c r="M85" i="2"/>
  <c r="L85" i="2"/>
  <c r="M84" i="2"/>
  <c r="L84" i="2"/>
  <c r="M82" i="2"/>
  <c r="L82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G80" i="1"/>
  <c r="G79" i="1"/>
  <c r="G75" i="1"/>
  <c r="G65" i="1"/>
  <c r="G64" i="1"/>
  <c r="G63" i="1"/>
  <c r="G62" i="1"/>
  <c r="G58" i="1"/>
  <c r="G51" i="1"/>
  <c r="G45" i="1"/>
  <c r="G42" i="1"/>
  <c r="G36" i="1"/>
  <c r="G35" i="1"/>
  <c r="G24" i="1"/>
  <c r="G23" i="1"/>
  <c r="G20" i="1"/>
  <c r="G14" i="1"/>
  <c r="G13" i="1"/>
</calcChain>
</file>

<file path=xl/sharedStrings.xml><?xml version="1.0" encoding="utf-8"?>
<sst xmlns="http://schemas.openxmlformats.org/spreadsheetml/2006/main" count="2819" uniqueCount="696">
  <si>
    <t>Dec 31,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</si>
  <si>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</si>
  <si>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</si>
  <si>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</si>
  <si>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</si>
  <si>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</si>
  <si>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</si>
  <si>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</si>
  <si>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</si>
  <si>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</si>
  <si>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</si>
  <si>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</si>
  <si>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</si>
  <si>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</si>
  <si>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</si>
  <si>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</si>
  <si>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</si>
  <si>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</si>
  <si>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</si>
  <si>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</si>
  <si>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</si>
  <si>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</si>
  <si>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</si>
  <si>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</si>
  <si>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</si>
  <si>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</si>
  <si>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</si>
  <si>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</si>
  <si>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</si>
  <si>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</si>
  <si>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</si>
  <si>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</si>
  <si>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</si>
  <si>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</si>
  <si>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</si>
  <si>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</si>
  <si>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</si>
  <si>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</si>
  <si>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</si>
  <si>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</si>
  <si>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</si>
  <si>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</si>
  <si>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</si>
  <si>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</si>
  <si>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</si>
  <si>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</si>
  <si>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</si>
  <si>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</si>
  <si>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</si>
  <si>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</si>
  <si>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</si>
  <si>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</si>
  <si>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</si>
  <si>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</si>
  <si>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</si>
  <si>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</si>
  <si>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</si>
  <si>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</si>
  <si>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</si>
  <si>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</si>
  <si>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</si>
  <si>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</si>
  <si>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</si>
  <si>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</si>
  <si>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</si>
  <si>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</si>
  <si>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</si>
  <si>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</si>
  <si>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</si>
  <si>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</si>
  <si>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</si>
  <si>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</si>
  <si>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</si>
  <si>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</si>
  <si>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</si>
  <si>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</si>
  <si>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</si>
  <si>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</si>
  <si>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</si>
  <si>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</si>
  <si>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Dec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</si>
  <si>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</si>
  <si>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</si>
  <si>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</si>
  <si>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</si>
  <si>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</si>
  <si>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</si>
  <si>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</si>
  <si>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</si>
  <si>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</si>
  <si>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</si>
  <si>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</si>
  <si>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</si>
  <si>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</si>
  <si>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</si>
  <si>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</si>
  <si>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</si>
  <si>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</si>
  <si>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</si>
  <si>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</si>
  <si>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</si>
  <si>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</si>
  <si>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</si>
  <si>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</si>
  <si>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</si>
  <si>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</si>
  <si>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</si>
  <si>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</si>
  <si>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</si>
  <si>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</si>
  <si>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</si>
  <si>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</si>
  <si>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</si>
  <si>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</si>
  <si>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</si>
  <si>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</si>
  <si>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</si>
  <si>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</si>
  <si>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</si>
  <si>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</si>
  <si>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</si>
  <si>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</si>
  <si>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</si>
  <si>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</si>
  <si>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</si>
  <si>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5633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</si>
  <si>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</si>
  <si>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</si>
  <si>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</si>
  <si>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</si>
  <si>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</si>
  <si>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</si>
  <si>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</si>
  <si>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</si>
  <si>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</si>
  <si>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</si>
  <si>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</si>
  <si>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</si>
  <si>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</si>
  <si>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</si>
  <si>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</si>
  <si>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</si>
  <si>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</si>
  <si>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</si>
  <si>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</si>
  <si>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</si>
  <si>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</si>
  <si>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</si>
  <si>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</si>
  <si>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</si>
  <si>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</si>
  <si>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</si>
  <si>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</si>
  <si>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</si>
  <si>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</si>
  <si>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</si>
  <si>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</si>
  <si>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</si>
  <si>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</si>
  <si>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</si>
  <si>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</si>
  <si>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</si>
  <si>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</si>
  <si>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</si>
  <si>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</si>
  <si>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</si>
  <si>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</si>
  <si>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</si>
  <si>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</si>
  <si>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</si>
  <si>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</si>
  <si>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</si>
  <si>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</si>
  <si>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</si>
  <si>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</si>
  <si>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</si>
  <si>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</si>
  <si>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</si>
  <si>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</si>
  <si>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</si>
  <si>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</si>
  <si>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</si>
  <si>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</si>
  <si>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</si>
  <si>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</si>
  <si>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</si>
  <si>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</si>
  <si>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</si>
  <si>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</si>
  <si>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</si>
  <si>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</si>
  <si>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</si>
  <si>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</si>
  <si>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</si>
  <si>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</si>
  <si>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</si>
  <si>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</si>
  <si>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</si>
  <si>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</si>
  <si>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</si>
  <si>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</si>
  <si>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</si>
  <si>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</si>
  <si>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</si>
  <si>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</si>
  <si>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</si>
  <si>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</si>
  <si>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</si>
  <si>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</si>
  <si>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</si>
  <si>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</si>
  <si>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</si>
  <si>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</si>
  <si>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</si>
  <si>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</si>
  <si>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</si>
  <si>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</si>
  <si>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</si>
  <si>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</si>
  <si>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</si>
  <si>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</si>
  <si>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</si>
  <si>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</si>
  <si>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</si>
  <si>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</si>
  <si>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</si>
  <si>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</si>
  <si>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</si>
  <si>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</si>
  <si>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</si>
  <si>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</si>
  <si>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</si>
  <si>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</si>
  <si>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</si>
  <si>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</si>
  <si>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</si>
  <si>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</si>
  <si>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</si>
  <si>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</si>
  <si>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</si>
  <si>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</si>
  <si>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</si>
  <si>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</si>
  <si>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</si>
  <si>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</si>
  <si>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</si>
  <si>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</si>
  <si>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</si>
  <si>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</si>
  <si>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</si>
  <si>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</si>
  <si>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</si>
  <si>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</si>
  <si>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</si>
  <si>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</si>
  <si>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</si>
  <si>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</si>
  <si>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</si>
  <si>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</si>
  <si>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</si>
  <si>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</si>
  <si>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</si>
  <si>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</si>
  <si>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</si>
  <si>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</si>
  <si>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</si>
  <si>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</si>
  <si>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</si>
  <si>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</si>
  <si>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</si>
  <si>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</si>
  <si>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</si>
  <si>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</si>
  <si>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</si>
  <si>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</si>
  <si>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</si>
  <si>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</si>
  <si>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</si>
  <si>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</si>
  <si>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</si>
  <si>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</si>
  <si>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</si>
  <si>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</si>
  <si>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</si>
  <si>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</si>
  <si>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</si>
  <si>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</si>
  <si>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</si>
  <si>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</si>
  <si>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</si>
  <si>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</si>
  <si>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</si>
  <si>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</si>
  <si>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</si>
  <si>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</si>
  <si>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</si>
  <si>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</si>
  <si>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</si>
  <si>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</si>
  <si>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</si>
  <si>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</si>
  <si>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</si>
  <si>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</si>
  <si>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</si>
  <si>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</si>
  <si>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</si>
  <si>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</si>
  <si>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</si>
  <si>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</si>
  <si>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</si>
  <si>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</si>
  <si>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</si>
  <si>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</si>
  <si>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</si>
  <si>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</si>
  <si>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</si>
  <si>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</si>
  <si>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</si>
  <si>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</si>
  <si>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4301 · ST 1 Insurance Claim 2024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</si>
  <si>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</si>
  <si>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</si>
  <si>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</si>
  <si>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</si>
  <si>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</si>
  <si>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</si>
  <si>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</si>
  <si>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</si>
  <si>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</si>
  <si>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</si>
  <si>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</si>
  <si>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</si>
  <si>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</si>
  <si>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</si>
  <si>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</si>
  <si>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</si>
  <si>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</si>
  <si>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</si>
  <si>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</si>
  <si>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</si>
  <si>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</si>
  <si>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</si>
  <si>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</si>
  <si>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</si>
  <si>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</si>
  <si>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</si>
  <si>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</si>
  <si>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</si>
  <si>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</si>
  <si>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</si>
  <si>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</si>
  <si>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</si>
  <si>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</si>
  <si>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</si>
  <si>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8301 · ST 1 Insurance Claim 2024</t>
  </si>
  <si>
    <t>8363 · CPR/BLS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</si>
  <si>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</si>
  <si>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</si>
  <si>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</si>
  <si>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</si>
  <si>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</si>
  <si>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</si>
  <si>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</si>
  <si>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</si>
  <si>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</si>
  <si>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</si>
  <si>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</si>
  <si>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Dec 24</t>
  </si>
  <si>
    <t>9008 · New 5601</t>
  </si>
  <si>
    <t>6516 · Contract Labor</t>
  </si>
  <si>
    <t>6614.1 · Station #2 Operating Supplies</t>
  </si>
  <si>
    <t>6614 · Station #2-Ridge - Other</t>
  </si>
  <si>
    <t>Total 6614 · Station #2-Ridge</t>
  </si>
  <si>
    <t>6630 · Telephone - Other</t>
  </si>
  <si>
    <t>6720 · Fire Equipment - Other</t>
  </si>
  <si>
    <t>5659 · Volvo</t>
  </si>
  <si>
    <t>5624 · Rescue</t>
  </si>
  <si>
    <t>6850 · Fire Inspection Program - Other</t>
  </si>
  <si>
    <t>6880 · Travel - Other</t>
  </si>
  <si>
    <t>4200 · Grant Income</t>
  </si>
  <si>
    <t>4266 · Chop Shop RX Grant # 1004-27</t>
  </si>
  <si>
    <t>4265 · CREATE Grant # 23-04-472</t>
  </si>
  <si>
    <t>Total 4200 · Grant Income</t>
  </si>
  <si>
    <t>4320 · Gain/Loss on Sale of Equipment</t>
  </si>
  <si>
    <t>8266 · Chop Shop RX Grant # 1004-27</t>
  </si>
  <si>
    <t>8265 · CREATE Grant # 23-04-472</t>
  </si>
  <si>
    <t>8200 · Grant Expenses - Other</t>
  </si>
  <si>
    <t>Total 8200 · Grant Expenses</t>
  </si>
  <si>
    <t>8384 · Scholarships, Grants &amp; Donation</t>
  </si>
  <si>
    <t>8362 · EMR</t>
  </si>
  <si>
    <t>8400 · Wild Fire</t>
  </si>
  <si>
    <t>8420 · Wildland Fire Fighting-Payroll</t>
  </si>
  <si>
    <t>8430 · Volunteer/Employee Direct Costs</t>
  </si>
  <si>
    <t>Total 8400 · Wild Fire</t>
  </si>
  <si>
    <t>8300 · Other Expenses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</si>
  <si>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</si>
  <si>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</si>
  <si>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</si>
  <si>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</si>
  <si>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</si>
  <si>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</si>
  <si>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</si>
  <si>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</si>
  <si>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</si>
  <si>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</si>
  <si>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4015 · DDA-Share</t>
  </si>
  <si>
    <t>Total 4020 · Donations</t>
  </si>
  <si>
    <t>Total 4025 · Interest Income</t>
  </si>
  <si>
    <t>Total 4157 · Other/RAR TIF</t>
  </si>
  <si>
    <t>Total 4156 · Other/RAR SOT</t>
  </si>
  <si>
    <t>Total 4110 · General Operating Current Tax</t>
  </si>
  <si>
    <t>Total 4115 · General Operating SOT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</si>
  <si>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</si>
  <si>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</si>
  <si>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</si>
  <si>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</si>
  <si>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4100 · Tax Rev - Other</t>
  </si>
  <si>
    <t>Total 9007 · New 5633</t>
  </si>
  <si>
    <t>Total 6015 · Postage and Delivery</t>
  </si>
  <si>
    <t>Total 6035 · Treasurer &amp; Bank Fees</t>
  </si>
  <si>
    <t>Total 6130 · Workman's Compensation</t>
  </si>
  <si>
    <t>Total 6250 · Professional Memberships</t>
  </si>
  <si>
    <t>Total 6215 · Website</t>
  </si>
  <si>
    <t>Total 6230 · Internet expense</t>
  </si>
  <si>
    <t>Total 6449 · PRN Education Hourly</t>
  </si>
  <si>
    <t>Ö</t>
  </si>
  <si>
    <t>Total 6448 · PRN Medic Hourly</t>
  </si>
  <si>
    <t>Total 6412 · Gross wages - chief</t>
  </si>
  <si>
    <t>Total 6414 · Pension Fund Chief</t>
  </si>
  <si>
    <t>Total 6416 · Disability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</si>
  <si>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</si>
  <si>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</si>
  <si>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</si>
  <si>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</si>
  <si>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</si>
  <si>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</si>
  <si>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</si>
  <si>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</si>
  <si>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</si>
  <si>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</si>
  <si>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</si>
  <si>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</si>
  <si>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</si>
  <si>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6612.1 · Station #1 Operating Suppllies</t>
  </si>
  <si>
    <t>Total 6612 · Station #1 - Other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</si>
  <si>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</si>
  <si>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</si>
  <si>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</si>
  <si>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</si>
  <si>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</si>
  <si>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</si>
  <si>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</si>
  <si>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</si>
  <si>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</si>
  <si>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</si>
  <si>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</si>
  <si>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</si>
  <si>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</si>
  <si>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6702 · Wild Fire Planning</t>
  </si>
  <si>
    <t>Total 6708 · Vehicle Fuel</t>
  </si>
  <si>
    <t>Total 6732 · Uniform</t>
  </si>
  <si>
    <t>Total 5601 Engine 1 - HME</t>
  </si>
  <si>
    <t>Total 5602 Engine 2</t>
  </si>
  <si>
    <t>Total 5631 Brush 1</t>
  </si>
  <si>
    <t>Total 5641 Tanker 1</t>
  </si>
  <si>
    <t>Total 6854 · Public Education</t>
  </si>
  <si>
    <t>Total 6862 · Awards</t>
  </si>
  <si>
    <t>Total 6868 · Membership Applicant Screening</t>
  </si>
  <si>
    <t>Total 6864 · Incentives - Other</t>
  </si>
  <si>
    <t>Total 6870 · Pension Fund Contribution</t>
  </si>
  <si>
    <t>Total 6882 · Meals</t>
  </si>
  <si>
    <t>Total 6884 · Travel</t>
  </si>
  <si>
    <t>Total 6894 · 6894 - Fire Training</t>
  </si>
  <si>
    <t>Total 4301 · ST 1 Insurance Claim 2024</t>
  </si>
  <si>
    <t>Total 4384 · Scholarships, Grants &amp; Donation</t>
  </si>
  <si>
    <t>Total 4381 · Permitting/Plan Review</t>
  </si>
  <si>
    <t>Total 8301 · ST 1 Insurance Claim 2024</t>
  </si>
  <si>
    <t>Total 8363 · CPR/BLS</t>
  </si>
  <si>
    <t>TOTAL</t>
  </si>
  <si>
    <t>Invoice</t>
  </si>
  <si>
    <t>Deposit</t>
  </si>
  <si>
    <t>Bill</t>
  </si>
  <si>
    <t>Credit Card Charge</t>
  </si>
  <si>
    <t>Paycheck</t>
  </si>
  <si>
    <t>Liability Check</t>
  </si>
  <si>
    <t>Credit Card Credit</t>
  </si>
  <si>
    <t>NFPD-24-010</t>
  </si>
  <si>
    <t>5954</t>
  </si>
  <si>
    <t>1614</t>
  </si>
  <si>
    <t>113</t>
  </si>
  <si>
    <t>2018247</t>
  </si>
  <si>
    <t>892221</t>
  </si>
  <si>
    <t>66994</t>
  </si>
  <si>
    <t>1515191858</t>
  </si>
  <si>
    <t>1515191857</t>
  </si>
  <si>
    <t>2024-2453</t>
  </si>
  <si>
    <t>21916845</t>
  </si>
  <si>
    <t>56</t>
  </si>
  <si>
    <t>2024-211</t>
  </si>
  <si>
    <t>2024-203</t>
  </si>
  <si>
    <t>2024-207</t>
  </si>
  <si>
    <t>2024-215</t>
  </si>
  <si>
    <t>2024-205</t>
  </si>
  <si>
    <t>2024-213</t>
  </si>
  <si>
    <t>2024-201</t>
  </si>
  <si>
    <t>2024-204</t>
  </si>
  <si>
    <t>2024-208</t>
  </si>
  <si>
    <t>2024-209</t>
  </si>
  <si>
    <t>2024-212</t>
  </si>
  <si>
    <t>2024-216</t>
  </si>
  <si>
    <t>2024-206</t>
  </si>
  <si>
    <t>2024-214</t>
  </si>
  <si>
    <t>2024-202</t>
  </si>
  <si>
    <t>2024-210</t>
  </si>
  <si>
    <t>123928</t>
  </si>
  <si>
    <t>P1-100964508</t>
  </si>
  <si>
    <t>1002565918</t>
  </si>
  <si>
    <t>202501</t>
  </si>
  <si>
    <t>20450</t>
  </si>
  <si>
    <t>12282024</t>
  </si>
  <si>
    <t>NOV 2024</t>
  </si>
  <si>
    <t>905128947</t>
  </si>
  <si>
    <t>908876066</t>
  </si>
  <si>
    <t>241224</t>
  </si>
  <si>
    <t>85583906</t>
  </si>
  <si>
    <t>85608562</t>
  </si>
  <si>
    <t>96606611-1</t>
  </si>
  <si>
    <t>2024-001</t>
  </si>
  <si>
    <t>2300061</t>
  </si>
  <si>
    <t>2176492</t>
  </si>
  <si>
    <t>157036</t>
  </si>
  <si>
    <t>2024 Holiday Party</t>
  </si>
  <si>
    <t>24-82871</t>
  </si>
  <si>
    <t>24-83038</t>
  </si>
  <si>
    <t>350320</t>
  </si>
  <si>
    <t>1078</t>
  </si>
  <si>
    <t>2024-063</t>
  </si>
  <si>
    <t>2024-064</t>
  </si>
  <si>
    <t>Nederland Downtown Development Authority</t>
  </si>
  <si>
    <t>Roxanne R. Goodwin</t>
  </si>
  <si>
    <t>Jerry DiGennaro</t>
  </si>
  <si>
    <t>Leslie Rothman</t>
  </si>
  <si>
    <t>Boulder County Treasurer</t>
  </si>
  <si>
    <t>United Plastic Fabrication</t>
  </si>
  <si>
    <t>LN Curtis</t>
  </si>
  <si>
    <t>Complete Wireless Technologies</t>
  </si>
  <si>
    <t>Polar Gas</t>
  </si>
  <si>
    <t>Mountain-Ear</t>
  </si>
  <si>
    <t>Pinnacol</t>
  </si>
  <si>
    <t>CFTOA</t>
  </si>
  <si>
    <t>Streamline</t>
  </si>
  <si>
    <t>TMobile</t>
  </si>
  <si>
    <t>Moran, Cameron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</si>
  <si>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</si>
  <si>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</si>
  <si>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</si>
  <si>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</si>
  <si>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</si>
  <si>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</si>
  <si>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</si>
  <si>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CEBT</t>
  </si>
  <si>
    <t>Intuit</t>
  </si>
  <si>
    <t>Employers Council Services, Inc,</t>
  </si>
  <si>
    <t>Smarter HR Solutions, LLC</t>
  </si>
  <si>
    <t>Ace Hardware</t>
  </si>
  <si>
    <t>Freedom Fire Protection LLC</t>
  </si>
  <si>
    <t>AT&amp;T Carol Stream</t>
  </si>
  <si>
    <t>Centurylink</t>
  </si>
  <si>
    <t>Xcel Energy</t>
  </si>
  <si>
    <t>Direct TV</t>
  </si>
  <si>
    <t>Western Disposal</t>
  </si>
  <si>
    <t>Bound Tree</t>
  </si>
  <si>
    <t>General Air</t>
  </si>
  <si>
    <t>Adventure Tool Company, LLC</t>
  </si>
  <si>
    <t>Boulder County</t>
  </si>
  <si>
    <t>Squatch Store</t>
  </si>
  <si>
    <t>MES</t>
  </si>
  <si>
    <t>Safeway</t>
  </si>
  <si>
    <t>DIY Awards</t>
  </si>
  <si>
    <t>Choice Screening</t>
  </si>
  <si>
    <t>B&amp;F Super Foods</t>
  </si>
  <si>
    <t>RC Rentals</t>
  </si>
  <si>
    <t>Busey Brews.</t>
  </si>
  <si>
    <t>Kathmandu Restaurant</t>
  </si>
  <si>
    <t>Sarah Irwin-Powell</t>
  </si>
  <si>
    <t>Costco</t>
  </si>
  <si>
    <t>Salto Coffee Works</t>
  </si>
  <si>
    <t>Crosscut Pizza</t>
  </si>
  <si>
    <t>Fire and Police Pension Association</t>
  </si>
  <si>
    <t>Culvers</t>
  </si>
  <si>
    <t>Wendy's</t>
  </si>
  <si>
    <t>Whistle Pig Coffee Stop</t>
  </si>
  <si>
    <t>Dunkin' Donuts</t>
  </si>
  <si>
    <t>Hampton Inn</t>
  </si>
  <si>
    <t>Colorado Division of Fire Prevention</t>
  </si>
  <si>
    <t>Tokio Marine</t>
  </si>
  <si>
    <t>Boulder County Fire Chief's Assoc</t>
  </si>
  <si>
    <t>Trident Security Systems</t>
  </si>
  <si>
    <t>Harris Dewart LLC</t>
  </si>
  <si>
    <t>Hadford Home Construction</t>
  </si>
  <si>
    <t>Colorado Advanced Life Support</t>
  </si>
  <si>
    <t>2024 Funding of the IGA between the NDDA and NFPD for the Fire Marshal</t>
  </si>
  <si>
    <t>2024 Donation</t>
  </si>
  <si>
    <t>Donation</t>
  </si>
  <si>
    <t>Interest</t>
  </si>
  <si>
    <t>TIF</t>
  </si>
  <si>
    <t>SOT</t>
  </si>
  <si>
    <t>current and future tax</t>
  </si>
  <si>
    <t>abatements &amp; prior abatements</t>
  </si>
  <si>
    <t>refund/abate SOT</t>
  </si>
  <si>
    <t>refund/abate TIF</t>
  </si>
  <si>
    <t>400 gallon poly-tank remainder</t>
  </si>
  <si>
    <t>shipping</t>
  </si>
  <si>
    <t>delivery charge</t>
  </si>
  <si>
    <t>Community CPR advertisment</t>
  </si>
  <si>
    <t>Treasurer's fees</t>
  </si>
  <si>
    <t>worker's comp premium</t>
  </si>
  <si>
    <t>CFTOA - Wheelock</t>
  </si>
  <si>
    <t>DEC 2024</t>
  </si>
  <si>
    <t>Direct Deposit</t>
  </si>
  <si>
    <t>VOID: Direct Deposit Payroll Service funds recovered</t>
  </si>
  <si>
    <t>SDW5</t>
  </si>
  <si>
    <t>Intuit QB payroll monthly per employee fee</t>
  </si>
  <si>
    <t>Consulting membership dues 01-Jan-2025 to 31-Dec-2025</t>
  </si>
  <si>
    <t>JAN 2025</t>
  </si>
  <si>
    <t>handheld spreader &amp; ice melt</t>
  </si>
  <si>
    <t>metallic spraypaint</t>
  </si>
  <si>
    <t>Annual backflow prevention test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</si>
  <si>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</si>
  <si>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</si>
  <si>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</si>
  <si>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</si>
  <si>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</si>
  <si>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</si>
  <si>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</si>
  <si>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</si>
  <si>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</si>
  <si>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Phones station #2</t>
  </si>
  <si>
    <t>Phones Station #3</t>
  </si>
  <si>
    <t>Station 1</t>
  </si>
  <si>
    <t>station 2 propane</t>
  </si>
  <si>
    <t>Station 2</t>
  </si>
  <si>
    <t>station 3 propane</t>
  </si>
  <si>
    <t>Station 3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</si>
  <si>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</si>
  <si>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</si>
  <si>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</si>
  <si>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</si>
  <si>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</si>
  <si>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dumpster weekly pickup - DEC 2024</t>
  </si>
  <si>
    <t>KNG mobile, digital, trunkmnt VHF136-174</t>
  </si>
  <si>
    <t>amiodarone</t>
  </si>
  <si>
    <t>ventolin</t>
  </si>
  <si>
    <t>Cylinder Rental &amp; oxygen</t>
  </si>
  <si>
    <t>Cases for wildland atlas</t>
  </si>
  <si>
    <t>Fuel NOV 2024</t>
  </si>
  <si>
    <t>Fuel surcharge</t>
  </si>
  <si>
    <t>Fire filling training - Snyder</t>
  </si>
  <si>
    <t>Chief - embroidered polos (x4)</t>
  </si>
  <si>
    <t>4" swing-out valve</t>
  </si>
  <si>
    <t>fuse</t>
  </si>
  <si>
    <t>motor oil and anti-free</t>
  </si>
  <si>
    <t>toggle &amp; push switch</t>
  </si>
  <si>
    <t>hand files</t>
  </si>
  <si>
    <t>fasteners &amp; tarp straps</t>
  </si>
  <si>
    <t>aur plug</t>
  </si>
  <si>
    <t>Ingredients for Ned Town Thanksgiving</t>
  </si>
  <si>
    <t>award - wildland fire</t>
  </si>
  <si>
    <t>Education Coordinator - Claire Wiener</t>
  </si>
  <si>
    <t>Groceries</t>
  </si>
  <si>
    <t>2024 Holiday Party tableware remainder</t>
  </si>
  <si>
    <t>2024 Holiday party remainder</t>
  </si>
  <si>
    <t>Meal for Sugarloaf - coverage during holiday party</t>
  </si>
  <si>
    <t>2024 Holiday party decorations</t>
  </si>
  <si>
    <t>snacks &amp; drinks</t>
  </si>
  <si>
    <t>2024 Holiday party alchol</t>
  </si>
  <si>
    <t>2024 Holiday party tip</t>
  </si>
  <si>
    <t>Coffee</t>
  </si>
  <si>
    <t>Staff lunch meeting</t>
  </si>
  <si>
    <t>2024 Vol Contribution</t>
  </si>
  <si>
    <t>Hazmat Ops/Awareness Renewal - Faes</t>
  </si>
  <si>
    <t>Hazmat Ops/Awareness Renewal - Cotner</t>
  </si>
  <si>
    <t>Hazmat Ops/Awareness Renewal - Ipsen</t>
  </si>
  <si>
    <t>Hazmat Ops/Awareness Renewal - Moran</t>
  </si>
  <si>
    <t>Hazmat Ops/Awareness Renewal - Abramson</t>
  </si>
  <si>
    <t>Hazmat Ops/Awareness Renewal - Olivas</t>
  </si>
  <si>
    <t>FFI Renewal - Cotner</t>
  </si>
  <si>
    <t>FFII - C.Schmidtmann</t>
  </si>
  <si>
    <t>Final payment</t>
  </si>
  <si>
    <t>FLC scholarship - Joslin</t>
  </si>
  <si>
    <t>Fire Alarm - 26 HWY 119 (Ned Mall) 5000-10000 sq. ft + 23 devices</t>
  </si>
  <si>
    <t>Eldora Ski Patrol Hut code considerations discussion</t>
  </si>
  <si>
    <t>remainder of payment of estimate to repair damage to front rotunda</t>
  </si>
  <si>
    <t>door lock not included in original estimate</t>
  </si>
  <si>
    <t>CPR cards - Renewal &amp; new recruits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</si>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</sst>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94842A7E-89EC-4A1C-860A-A4CBAB278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33BCA87C-97D4-472F-B171-2A1DAEFC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19DABAFC-B00F-39C7-4CDC-8A55C83B2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EEF99022-C2E5-CD1D-BED1-474C147CC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4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5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9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8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10DE1-3224-4A9E-B333-EA15D4BA23B2}">
  <sheetPr codeName="Sheet1"/>
  <dimension ref="A1:G8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30.14062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3007.95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747633.78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209961.34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30246.02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47036.27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80476.22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8003.28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1126364.8600000001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1126364.8600000001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108844.8</v>
      </c>
    </row>
    <row r="18" spans="1:7" x14ac:dyDescent="0.25">
      <c r="A18" s="1"/>
      <c r="B18" s="1"/>
      <c r="C18" s="1"/>
      <c r="D18" s="1" t="s">
        <v>17</v>
      </c>
      <c r="E18" s="1"/>
      <c r="F18" s="1"/>
      <c r="G18" s="2">
        <v>21822.42</v>
      </c>
    </row>
    <row r="19" spans="1:7" ht="15.75" thickBot="1" x14ac:dyDescent="0.3">
      <c r="A19" s="1"/>
      <c r="B19" s="1"/>
      <c r="C19" s="1"/>
      <c r="D19" s="1" t="s">
        <v>18</v>
      </c>
      <c r="E19" s="1"/>
      <c r="F19" s="1"/>
      <c r="G19" s="4">
        <v>1201187</v>
      </c>
    </row>
    <row r="20" spans="1:7" x14ac:dyDescent="0.25">
      <c r="A20" s="1"/>
      <c r="B20" s="1"/>
      <c r="C20" s="1" t="s">
        <v>19</v>
      </c>
      <c r="D20" s="1"/>
      <c r="E20" s="1"/>
      <c r="F20" s="1"/>
      <c r="G20" s="2">
        <f>ROUND(SUM(G15:G19),5)</f>
        <v>1331853.22</v>
      </c>
    </row>
    <row r="21" spans="1:7" x14ac:dyDescent="0.25">
      <c r="A21" s="1"/>
      <c r="B21" s="1"/>
      <c r="C21" s="1" t="s">
        <v>20</v>
      </c>
      <c r="D21" s="1"/>
      <c r="E21" s="1"/>
      <c r="F21" s="1"/>
      <c r="G21" s="2"/>
    </row>
    <row r="22" spans="1:7" ht="15.75" thickBot="1" x14ac:dyDescent="0.3">
      <c r="A22" s="1"/>
      <c r="B22" s="1"/>
      <c r="C22" s="1"/>
      <c r="D22" s="1" t="s">
        <v>21</v>
      </c>
      <c r="E22" s="1"/>
      <c r="F22" s="1"/>
      <c r="G22" s="2">
        <v>-276.42</v>
      </c>
    </row>
    <row r="23" spans="1:7" ht="15.75" thickBot="1" x14ac:dyDescent="0.3">
      <c r="A23" s="1"/>
      <c r="B23" s="1"/>
      <c r="C23" s="1" t="s">
        <v>22</v>
      </c>
      <c r="D23" s="1"/>
      <c r="E23" s="1"/>
      <c r="F23" s="1"/>
      <c r="G23" s="3">
        <f>ROUND(SUM(G21:G22),5)</f>
        <v>-276.42</v>
      </c>
    </row>
    <row r="24" spans="1:7" x14ac:dyDescent="0.25">
      <c r="A24" s="1"/>
      <c r="B24" s="1" t="s">
        <v>23</v>
      </c>
      <c r="C24" s="1"/>
      <c r="D24" s="1"/>
      <c r="E24" s="1"/>
      <c r="F24" s="1"/>
      <c r="G24" s="2">
        <f>ROUND(G3+G14+G20+G23,5)</f>
        <v>2457941.66</v>
      </c>
    </row>
    <row r="25" spans="1:7" x14ac:dyDescent="0.25">
      <c r="A25" s="1"/>
      <c r="B25" s="1" t="s">
        <v>24</v>
      </c>
      <c r="C25" s="1"/>
      <c r="D25" s="1"/>
      <c r="E25" s="1"/>
      <c r="F25" s="1"/>
      <c r="G25" s="2"/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2442425.06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430111.73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129838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141816.29999999999</v>
      </c>
    </row>
    <row r="30" spans="1:7" x14ac:dyDescent="0.25">
      <c r="A30" s="1"/>
      <c r="B30" s="1"/>
      <c r="C30" s="1" t="s">
        <v>29</v>
      </c>
      <c r="D30" s="1"/>
      <c r="E30" s="1"/>
      <c r="F30" s="1"/>
      <c r="G30" s="2">
        <v>7000</v>
      </c>
    </row>
    <row r="31" spans="1:7" x14ac:dyDescent="0.25">
      <c r="A31" s="1"/>
      <c r="B31" s="1"/>
      <c r="C31" s="1" t="s">
        <v>30</v>
      </c>
      <c r="D31" s="1"/>
      <c r="E31" s="1"/>
      <c r="F31" s="1"/>
      <c r="G31" s="2">
        <v>90735.85</v>
      </c>
    </row>
    <row r="32" spans="1:7" x14ac:dyDescent="0.25">
      <c r="A32" s="1"/>
      <c r="B32" s="1"/>
      <c r="C32" s="1" t="s">
        <v>31</v>
      </c>
      <c r="D32" s="1"/>
      <c r="E32" s="1"/>
      <c r="F32" s="1"/>
      <c r="G32" s="2">
        <v>1591932.98</v>
      </c>
    </row>
    <row r="33" spans="1:7" x14ac:dyDescent="0.25">
      <c r="A33" s="1"/>
      <c r="B33" s="1"/>
      <c r="C33" s="1" t="s">
        <v>32</v>
      </c>
      <c r="D33" s="1"/>
      <c r="E33" s="1"/>
      <c r="F33" s="1"/>
      <c r="G33" s="2">
        <v>-2841758</v>
      </c>
    </row>
    <row r="34" spans="1:7" ht="15.75" thickBot="1" x14ac:dyDescent="0.3">
      <c r="A34" s="1"/>
      <c r="B34" s="1"/>
      <c r="C34" s="1" t="s">
        <v>33</v>
      </c>
      <c r="D34" s="1"/>
      <c r="E34" s="1"/>
      <c r="F34" s="1"/>
      <c r="G34" s="2">
        <v>-1992101.92</v>
      </c>
    </row>
    <row r="35" spans="1:7" ht="15.75" thickBot="1" x14ac:dyDescent="0.3">
      <c r="A35" s="1"/>
      <c r="B35" s="1" t="s">
        <v>34</v>
      </c>
      <c r="C35" s="1"/>
      <c r="D35" s="1"/>
      <c r="E35" s="1"/>
      <c r="F35" s="1"/>
      <c r="G35" s="5">
        <f>ROUND(SUM(G25:G34),5)</f>
        <v>0</v>
      </c>
    </row>
    <row r="36" spans="1:7" s="8" customFormat="1" ht="12" thickBot="1" x14ac:dyDescent="0.25">
      <c r="A36" s="6" t="s">
        <v>35</v>
      </c>
      <c r="B36" s="6"/>
      <c r="C36" s="6"/>
      <c r="D36" s="6"/>
      <c r="E36" s="6"/>
      <c r="F36" s="6"/>
      <c r="G36" s="7">
        <f>ROUND(G2+G24+G35,5)</f>
        <v>2457941.66</v>
      </c>
    </row>
    <row r="37" spans="1:7" ht="15.75" thickTop="1" x14ac:dyDescent="0.25">
      <c r="A37" s="1" t="s">
        <v>36</v>
      </c>
      <c r="B37" s="1"/>
      <c r="C37" s="1"/>
      <c r="D37" s="1"/>
      <c r="E37" s="1"/>
      <c r="F37" s="1"/>
      <c r="G37" s="2"/>
    </row>
    <row r="38" spans="1:7" x14ac:dyDescent="0.25">
      <c r="A38" s="1"/>
      <c r="B38" s="1" t="s">
        <v>37</v>
      </c>
      <c r="C38" s="1"/>
      <c r="D38" s="1"/>
      <c r="E38" s="1"/>
      <c r="F38" s="1"/>
      <c r="G38" s="2"/>
    </row>
    <row r="39" spans="1:7" x14ac:dyDescent="0.25">
      <c r="A39" s="1"/>
      <c r="B39" s="1"/>
      <c r="C39" s="1" t="s">
        <v>38</v>
      </c>
      <c r="D39" s="1"/>
      <c r="E39" s="1"/>
      <c r="F39" s="1"/>
      <c r="G39" s="2"/>
    </row>
    <row r="40" spans="1:7" x14ac:dyDescent="0.25">
      <c r="A40" s="1"/>
      <c r="B40" s="1"/>
      <c r="C40" s="1"/>
      <c r="D40" s="1" t="s">
        <v>39</v>
      </c>
      <c r="E40" s="1"/>
      <c r="F40" s="1"/>
      <c r="G40" s="2"/>
    </row>
    <row r="41" spans="1:7" ht="15.75" thickBot="1" x14ac:dyDescent="0.3">
      <c r="A41" s="1"/>
      <c r="B41" s="1"/>
      <c r="C41" s="1"/>
      <c r="D41" s="1"/>
      <c r="E41" s="1" t="s">
        <v>40</v>
      </c>
      <c r="F41" s="1"/>
      <c r="G41" s="4">
        <v>11295.2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>
        <f>ROUND(SUM(G40:G41),5)</f>
        <v>11295.2</v>
      </c>
    </row>
    <row r="43" spans="1:7" x14ac:dyDescent="0.25">
      <c r="A43" s="1"/>
      <c r="B43" s="1"/>
      <c r="C43" s="1"/>
      <c r="D43" s="1" t="s">
        <v>42</v>
      </c>
      <c r="E43" s="1"/>
      <c r="F43" s="1"/>
      <c r="G43" s="2"/>
    </row>
    <row r="44" spans="1:7" ht="15.75" thickBot="1" x14ac:dyDescent="0.3">
      <c r="A44" s="1"/>
      <c r="B44" s="1"/>
      <c r="C44" s="1"/>
      <c r="D44" s="1"/>
      <c r="E44" s="1" t="s">
        <v>43</v>
      </c>
      <c r="F44" s="1"/>
      <c r="G44" s="4">
        <v>976.02</v>
      </c>
    </row>
    <row r="45" spans="1:7" x14ac:dyDescent="0.25">
      <c r="A45" s="1"/>
      <c r="B45" s="1"/>
      <c r="C45" s="1"/>
      <c r="D45" s="1" t="s">
        <v>44</v>
      </c>
      <c r="E45" s="1"/>
      <c r="F45" s="1"/>
      <c r="G45" s="2">
        <f>ROUND(SUM(G43:G44),5)</f>
        <v>976.02</v>
      </c>
    </row>
    <row r="46" spans="1:7" x14ac:dyDescent="0.25">
      <c r="A46" s="1"/>
      <c r="B46" s="1"/>
      <c r="C46" s="1"/>
      <c r="D46" s="1" t="s">
        <v>45</v>
      </c>
      <c r="E46" s="1"/>
      <c r="F46" s="1"/>
      <c r="G46" s="2"/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v>2648.63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>
        <v>1201187</v>
      </c>
    </row>
    <row r="49" spans="1:7" x14ac:dyDescent="0.25">
      <c r="A49" s="1"/>
      <c r="B49" s="1"/>
      <c r="C49" s="1"/>
      <c r="D49" s="1"/>
      <c r="E49" s="1" t="s">
        <v>48</v>
      </c>
      <c r="F49" s="1"/>
      <c r="G49" s="2"/>
    </row>
    <row r="50" spans="1:7" ht="15.75" thickBot="1" x14ac:dyDescent="0.3">
      <c r="A50" s="1"/>
      <c r="B50" s="1"/>
      <c r="C50" s="1"/>
      <c r="D50" s="1"/>
      <c r="E50" s="1"/>
      <c r="F50" s="1" t="s">
        <v>49</v>
      </c>
      <c r="G50" s="4">
        <v>-0.09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2">
        <f>ROUND(SUM(G49:G50),5)</f>
        <v>-0.09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2"/>
    </row>
    <row r="53" spans="1:7" x14ac:dyDescent="0.25">
      <c r="A53" s="1"/>
      <c r="B53" s="1"/>
      <c r="C53" s="1"/>
      <c r="D53" s="1"/>
      <c r="E53" s="1"/>
      <c r="F53" s="1" t="s">
        <v>52</v>
      </c>
      <c r="G53" s="2">
        <v>-57.15</v>
      </c>
    </row>
    <row r="54" spans="1:7" x14ac:dyDescent="0.25">
      <c r="A54" s="1"/>
      <c r="B54" s="1"/>
      <c r="C54" s="1"/>
      <c r="D54" s="1"/>
      <c r="E54" s="1"/>
      <c r="F54" s="1" t="s">
        <v>53</v>
      </c>
      <c r="G54" s="2">
        <v>-174.38</v>
      </c>
    </row>
    <row r="55" spans="1:7" x14ac:dyDescent="0.25">
      <c r="A55" s="1"/>
      <c r="B55" s="1"/>
      <c r="C55" s="1"/>
      <c r="D55" s="1"/>
      <c r="E55" s="1"/>
      <c r="F55" s="1" t="s">
        <v>54</v>
      </c>
      <c r="G55" s="2">
        <v>-5328.62</v>
      </c>
    </row>
    <row r="56" spans="1:7" x14ac:dyDescent="0.25">
      <c r="A56" s="1"/>
      <c r="B56" s="1"/>
      <c r="C56" s="1"/>
      <c r="D56" s="1"/>
      <c r="E56" s="1"/>
      <c r="F56" s="1" t="s">
        <v>55</v>
      </c>
      <c r="G56" s="2">
        <v>306.64</v>
      </c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4">
        <v>10574.69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2">
        <f>ROUND(SUM(G52:G57),5)</f>
        <v>5321.18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2"/>
    </row>
    <row r="60" spans="1:7" x14ac:dyDescent="0.25">
      <c r="A60" s="1"/>
      <c r="B60" s="1"/>
      <c r="C60" s="1"/>
      <c r="D60" s="1"/>
      <c r="E60" s="1"/>
      <c r="F60" s="1" t="s">
        <v>59</v>
      </c>
      <c r="G60" s="2">
        <v>-0.08</v>
      </c>
    </row>
    <row r="61" spans="1:7" ht="15.75" thickBot="1" x14ac:dyDescent="0.3">
      <c r="A61" s="1"/>
      <c r="B61" s="1"/>
      <c r="C61" s="1"/>
      <c r="D61" s="1"/>
      <c r="E61" s="1"/>
      <c r="F61" s="1" t="s">
        <v>60</v>
      </c>
      <c r="G61" s="2">
        <v>0.08</v>
      </c>
    </row>
    <row r="62" spans="1:7" ht="15.75" thickBot="1" x14ac:dyDescent="0.3">
      <c r="A62" s="1"/>
      <c r="B62" s="1"/>
      <c r="C62" s="1"/>
      <c r="D62" s="1"/>
      <c r="E62" s="1" t="s">
        <v>61</v>
      </c>
      <c r="F62" s="1"/>
      <c r="G62" s="5">
        <f>ROUND(SUM(G59:G61),5)</f>
        <v>0</v>
      </c>
    </row>
    <row r="63" spans="1:7" ht="15.75" thickBot="1" x14ac:dyDescent="0.3">
      <c r="A63" s="1"/>
      <c r="B63" s="1"/>
      <c r="C63" s="1"/>
      <c r="D63" s="1" t="s">
        <v>62</v>
      </c>
      <c r="E63" s="1"/>
      <c r="F63" s="1"/>
      <c r="G63" s="5">
        <f>ROUND(SUM(G46:G48)+G51+G58+G62,5)</f>
        <v>1209156.72</v>
      </c>
    </row>
    <row r="64" spans="1:7" ht="15.75" thickBot="1" x14ac:dyDescent="0.3">
      <c r="A64" s="1"/>
      <c r="B64" s="1"/>
      <c r="C64" s="1" t="s">
        <v>63</v>
      </c>
      <c r="D64" s="1"/>
      <c r="E64" s="1"/>
      <c r="F64" s="1"/>
      <c r="G64" s="3">
        <f>ROUND(G39+G42+G45+G63,5)</f>
        <v>1221427.94</v>
      </c>
    </row>
    <row r="65" spans="1:7" x14ac:dyDescent="0.25">
      <c r="A65" s="1"/>
      <c r="B65" s="1" t="s">
        <v>64</v>
      </c>
      <c r="C65" s="1"/>
      <c r="D65" s="1"/>
      <c r="E65" s="1"/>
      <c r="F65" s="1"/>
      <c r="G65" s="2">
        <f>ROUND(G38+G64,5)</f>
        <v>1221427.94</v>
      </c>
    </row>
    <row r="66" spans="1:7" x14ac:dyDescent="0.25">
      <c r="A66" s="1"/>
      <c r="B66" s="1" t="s">
        <v>65</v>
      </c>
      <c r="C66" s="1"/>
      <c r="D66" s="1"/>
      <c r="E66" s="1"/>
      <c r="F66" s="1"/>
      <c r="G66" s="2"/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v>3399.75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/>
    </row>
    <row r="69" spans="1:7" x14ac:dyDescent="0.25">
      <c r="A69" s="1"/>
      <c r="B69" s="1"/>
      <c r="C69" s="1"/>
      <c r="D69" s="1" t="s">
        <v>68</v>
      </c>
      <c r="E69" s="1"/>
      <c r="F69" s="1"/>
      <c r="G69" s="2">
        <v>6580.22</v>
      </c>
    </row>
    <row r="70" spans="1:7" x14ac:dyDescent="0.25">
      <c r="A70" s="1"/>
      <c r="B70" s="1"/>
      <c r="C70" s="1"/>
      <c r="D70" s="1" t="s">
        <v>69</v>
      </c>
      <c r="E70" s="1"/>
      <c r="F70" s="1"/>
      <c r="G70" s="2">
        <v>20000</v>
      </c>
    </row>
    <row r="71" spans="1:7" x14ac:dyDescent="0.25">
      <c r="A71" s="1"/>
      <c r="B71" s="1"/>
      <c r="C71" s="1"/>
      <c r="D71" s="1" t="s">
        <v>70</v>
      </c>
      <c r="E71" s="1"/>
      <c r="F71" s="1"/>
      <c r="G71" s="2">
        <v>106902.33</v>
      </c>
    </row>
    <row r="72" spans="1:7" x14ac:dyDescent="0.25">
      <c r="A72" s="1"/>
      <c r="B72" s="1"/>
      <c r="C72" s="1"/>
      <c r="D72" s="1" t="s">
        <v>71</v>
      </c>
      <c r="E72" s="1"/>
      <c r="F72" s="1"/>
      <c r="G72" s="2">
        <v>37300.39</v>
      </c>
    </row>
    <row r="73" spans="1:7" x14ac:dyDescent="0.25">
      <c r="A73" s="1"/>
      <c r="B73" s="1"/>
      <c r="C73" s="1"/>
      <c r="D73" s="1" t="s">
        <v>72</v>
      </c>
      <c r="E73" s="1"/>
      <c r="F73" s="1"/>
      <c r="G73" s="2">
        <v>5000</v>
      </c>
    </row>
    <row r="74" spans="1:7" ht="15.75" thickBot="1" x14ac:dyDescent="0.3">
      <c r="A74" s="1"/>
      <c r="B74" s="1"/>
      <c r="C74" s="1"/>
      <c r="D74" s="1" t="s">
        <v>73</v>
      </c>
      <c r="E74" s="1"/>
      <c r="F74" s="1"/>
      <c r="G74" s="4">
        <v>29760</v>
      </c>
    </row>
    <row r="75" spans="1:7" x14ac:dyDescent="0.25">
      <c r="A75" s="1"/>
      <c r="B75" s="1"/>
      <c r="C75" s="1" t="s">
        <v>74</v>
      </c>
      <c r="D75" s="1"/>
      <c r="E75" s="1"/>
      <c r="F75" s="1"/>
      <c r="G75" s="2">
        <f>ROUND(SUM(G68:G74),5)</f>
        <v>205542.94</v>
      </c>
    </row>
    <row r="76" spans="1:7" x14ac:dyDescent="0.25">
      <c r="A76" s="1"/>
      <c r="B76" s="1"/>
      <c r="C76" s="1" t="s">
        <v>75</v>
      </c>
      <c r="D76" s="1"/>
      <c r="E76" s="1"/>
      <c r="F76" s="1"/>
      <c r="G76" s="2">
        <v>433059.86</v>
      </c>
    </row>
    <row r="77" spans="1:7" x14ac:dyDescent="0.25">
      <c r="A77" s="1"/>
      <c r="B77" s="1"/>
      <c r="C77" s="1" t="s">
        <v>76</v>
      </c>
      <c r="D77" s="1"/>
      <c r="E77" s="1"/>
      <c r="F77" s="1"/>
      <c r="G77" s="2">
        <v>109991.5</v>
      </c>
    </row>
    <row r="78" spans="1:7" ht="15.75" thickBot="1" x14ac:dyDescent="0.3">
      <c r="A78" s="1"/>
      <c r="B78" s="1"/>
      <c r="C78" s="1" t="s">
        <v>77</v>
      </c>
      <c r="D78" s="1"/>
      <c r="E78" s="1"/>
      <c r="F78" s="1"/>
      <c r="G78" s="2">
        <v>484519.67</v>
      </c>
    </row>
    <row r="79" spans="1:7" ht="15.75" thickBot="1" x14ac:dyDescent="0.3">
      <c r="A79" s="1"/>
      <c r="B79" s="1" t="s">
        <v>78</v>
      </c>
      <c r="C79" s="1"/>
      <c r="D79" s="1"/>
      <c r="E79" s="1"/>
      <c r="F79" s="1"/>
      <c r="G79" s="5">
        <f>ROUND(SUM(G66:G67)+SUM(G75:G78),5)</f>
        <v>1236513.72</v>
      </c>
    </row>
    <row r="80" spans="1:7" s="8" customFormat="1" ht="12" thickBot="1" x14ac:dyDescent="0.25">
      <c r="A80" s="6" t="s">
        <v>79</v>
      </c>
      <c r="B80" s="6"/>
      <c r="C80" s="6"/>
      <c r="D80" s="6"/>
      <c r="E80" s="6"/>
      <c r="F80" s="6"/>
      <c r="G80" s="7">
        <f>ROUND(G37+G65+G79,5)</f>
        <v>2457941.66</v>
      </c>
    </row>
    <row r="81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12:28 PM
&amp;"Arial,Bold"&amp;8 01/08/25
&amp;"Arial,Bold"&amp;8 Accrual Basis&amp;C&amp;"Arial,Bold"&amp;12 Nederland Fire Protection District
&amp;"Arial,Bold"&amp;14 Balance Sheet
&amp;"Arial,Bold"&amp;10 As of December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298C-70B3-49F9-B584-F70E1DC406FD}">
  <sheetPr codeName="Sheet2"/>
  <dimension ref="A1:M28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80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5">
        <f t="shared" si="1"/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31458.16</v>
      </c>
      <c r="K9" s="2">
        <v>26637</v>
      </c>
      <c r="L9" s="2">
        <f t="shared" si="0"/>
        <v>4821.16</v>
      </c>
      <c r="M9" s="15">
        <f t="shared" si="1"/>
        <v>1.18099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250</v>
      </c>
      <c r="K10" s="2">
        <v>0</v>
      </c>
      <c r="L10" s="2">
        <f t="shared" si="0"/>
        <v>250</v>
      </c>
      <c r="M10" s="15">
        <f t="shared" si="1"/>
        <v>1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4425.9799999999996</v>
      </c>
      <c r="K11" s="2">
        <v>0</v>
      </c>
      <c r="L11" s="2">
        <f t="shared" si="0"/>
        <v>4425.9799999999996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3</v>
      </c>
      <c r="K13" s="2">
        <v>0</v>
      </c>
      <c r="L13" s="2">
        <f t="shared" ref="L13:L35" si="2">ROUND((J13-K13),5)</f>
        <v>3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480.93</v>
      </c>
      <c r="K14" s="2">
        <v>0</v>
      </c>
      <c r="L14" s="2">
        <f t="shared" si="2"/>
        <v>480.93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1141.6099999999999</v>
      </c>
      <c r="K18" s="2">
        <v>109053.17</v>
      </c>
      <c r="L18" s="2">
        <f t="shared" si="2"/>
        <v>-107911.56</v>
      </c>
      <c r="M18" s="15">
        <f t="shared" si="3"/>
        <v>1.047E-2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5431.98</v>
      </c>
      <c r="K19" s="2">
        <v>5452.58</v>
      </c>
      <c r="L19" s="2">
        <f t="shared" si="2"/>
        <v>-20.6</v>
      </c>
      <c r="M19" s="15">
        <f t="shared" si="3"/>
        <v>0.99621999999999999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0</v>
      </c>
      <c r="K22" s="2">
        <v>0</v>
      </c>
      <c r="L22" s="2">
        <f t="shared" si="2"/>
        <v>0</v>
      </c>
      <c r="M22" s="15">
        <f t="shared" si="3"/>
        <v>0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6.03</v>
      </c>
      <c r="K25" s="2">
        <v>655.75</v>
      </c>
      <c r="L25" s="2">
        <f t="shared" si="2"/>
        <v>-649.72</v>
      </c>
      <c r="M25" s="15">
        <f t="shared" si="3"/>
        <v>9.1999999999999998E-3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101.07</v>
      </c>
      <c r="K26" s="2">
        <v>7191.05</v>
      </c>
      <c r="L26" s="2">
        <f t="shared" si="2"/>
        <v>-7089.98</v>
      </c>
      <c r="M26" s="15">
        <f t="shared" si="3"/>
        <v>1.405E-2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117.15</v>
      </c>
      <c r="K27" s="2">
        <v>0</v>
      </c>
      <c r="L27" s="2">
        <f t="shared" si="2"/>
        <v>117.15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-1769.11</v>
      </c>
      <c r="K29" s="2">
        <v>0</v>
      </c>
      <c r="L29" s="2">
        <f t="shared" si="2"/>
        <v>-1769.11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2">
        <v>28.79</v>
      </c>
      <c r="K33" s="2">
        <v>0</v>
      </c>
      <c r="L33" s="2">
        <f t="shared" si="2"/>
        <v>28.79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5541.45</v>
      </c>
      <c r="K34" s="3">
        <f>ROUND(SUM(K12:K33),5)</f>
        <v>142389.18</v>
      </c>
      <c r="L34" s="3">
        <f t="shared" si="2"/>
        <v>-136847.73000000001</v>
      </c>
      <c r="M34" s="16">
        <f t="shared" si="3"/>
        <v>3.8920000000000003E-2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41675.589999999997</v>
      </c>
      <c r="K35" s="2">
        <f>ROUND(SUM(K4:K11)+K34,5)</f>
        <v>169026.18</v>
      </c>
      <c r="L35" s="2">
        <f t="shared" si="2"/>
        <v>-127350.59</v>
      </c>
      <c r="M35" s="15">
        <f t="shared" si="3"/>
        <v>0.24656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41675.589999999997</v>
      </c>
      <c r="K39" s="2">
        <f>ROUND(K35-K38,5)</f>
        <v>169026.18</v>
      </c>
      <c r="L39" s="2">
        <f>ROUND((J39-K39),5)</f>
        <v>-127350.59</v>
      </c>
      <c r="M39" s="15">
        <f>ROUND(IF(K39=0, IF(J39=0, 0, 1), J39/K39),5)</f>
        <v>0.24656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2">
        <v>2826.96</v>
      </c>
      <c r="K44" s="2">
        <v>0</v>
      </c>
      <c r="L44" s="2">
        <f>ROUND((J44-K44),5)</f>
        <v>2826.96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4">
        <v>0</v>
      </c>
      <c r="K46" s="4">
        <v>0</v>
      </c>
      <c r="L46" s="4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128</v>
      </c>
      <c r="F47" s="1"/>
      <c r="G47" s="1"/>
      <c r="H47" s="1"/>
      <c r="I47" s="1"/>
      <c r="J47" s="2">
        <f>ROUND(SUM(J42:J46),5)</f>
        <v>2826.96</v>
      </c>
      <c r="K47" s="2">
        <f>ROUND(SUM(K42:K46),5)</f>
        <v>0</v>
      </c>
      <c r="L47" s="2">
        <f>ROUND((J47-K47),5)</f>
        <v>2826.96</v>
      </c>
      <c r="M47" s="15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129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130</v>
      </c>
      <c r="G49" s="1"/>
      <c r="H49" s="1"/>
      <c r="I49" s="1"/>
      <c r="J49" s="2">
        <v>0</v>
      </c>
      <c r="K49" s="2">
        <v>275</v>
      </c>
      <c r="L49" s="2">
        <f>ROUND((J49-K49),5)</f>
        <v>-275</v>
      </c>
      <c r="M49" s="15">
        <f>ROUND(IF(K49=0, IF(J49=0, 0, 1), J49/K49),5)</f>
        <v>0</v>
      </c>
    </row>
    <row r="50" spans="1:13" x14ac:dyDescent="0.25">
      <c r="A50" s="1"/>
      <c r="B50" s="1"/>
      <c r="C50" s="1"/>
      <c r="D50" s="1"/>
      <c r="E50" s="1"/>
      <c r="F50" s="1" t="s">
        <v>131</v>
      </c>
      <c r="G50" s="1"/>
      <c r="H50" s="1"/>
      <c r="I50" s="1"/>
      <c r="J50" s="2">
        <v>0</v>
      </c>
      <c r="K50" s="2">
        <v>958.33</v>
      </c>
      <c r="L50" s="2">
        <f>ROUND((J50-K50),5)</f>
        <v>-958.33</v>
      </c>
      <c r="M50" s="15">
        <f>ROUND(IF(K50=0, IF(J50=0, 0, 1), J50/K50),5)</f>
        <v>0</v>
      </c>
    </row>
    <row r="51" spans="1:13" x14ac:dyDescent="0.25">
      <c r="A51" s="1"/>
      <c r="B51" s="1"/>
      <c r="C51" s="1"/>
      <c r="D51" s="1"/>
      <c r="E51" s="1"/>
      <c r="F51" s="1" t="s">
        <v>132</v>
      </c>
      <c r="G51" s="1"/>
      <c r="H51" s="1"/>
      <c r="I51" s="1"/>
      <c r="J51" s="2">
        <v>978.19</v>
      </c>
      <c r="K51" s="2">
        <v>20.83</v>
      </c>
      <c r="L51" s="2">
        <f>ROUND((J51-K51),5)</f>
        <v>957.36</v>
      </c>
      <c r="M51" s="15">
        <f>ROUND(IF(K51=0, IF(J51=0, 0, 1), J51/K51),5)</f>
        <v>46.960630000000002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2">
        <v>0</v>
      </c>
      <c r="K52" s="2">
        <v>50</v>
      </c>
      <c r="L52" s="2">
        <f>ROUND((J52-K52),5)</f>
        <v>-50</v>
      </c>
      <c r="M52" s="15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135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4">
        <v>105</v>
      </c>
      <c r="K55" s="4">
        <v>41.66</v>
      </c>
      <c r="L55" s="4">
        <f>ROUND((J55-K55),5)</f>
        <v>63.34</v>
      </c>
      <c r="M55" s="17">
        <f>ROUND(IF(K55=0, IF(J55=0, 0, 1), J55/K55),5)</f>
        <v>2.5204</v>
      </c>
    </row>
    <row r="56" spans="1:13" x14ac:dyDescent="0.25">
      <c r="A56" s="1"/>
      <c r="B56" s="1"/>
      <c r="C56" s="1"/>
      <c r="D56" s="1"/>
      <c r="E56" s="1"/>
      <c r="F56" s="1" t="s">
        <v>137</v>
      </c>
      <c r="G56" s="1"/>
      <c r="H56" s="1"/>
      <c r="I56" s="1"/>
      <c r="J56" s="2">
        <f>ROUND(SUM(J53:J55),5)</f>
        <v>105</v>
      </c>
      <c r="K56" s="2">
        <f>ROUND(SUM(K53:K55),5)</f>
        <v>41.66</v>
      </c>
      <c r="L56" s="2">
        <f>ROUND((J56-K56),5)</f>
        <v>63.34</v>
      </c>
      <c r="M56" s="15">
        <f>ROUND(IF(K56=0, IF(J56=0, 0, 1), J56/K56),5)</f>
        <v>2.5204</v>
      </c>
    </row>
    <row r="57" spans="1:13" x14ac:dyDescent="0.25">
      <c r="A57" s="1"/>
      <c r="B57" s="1"/>
      <c r="C57" s="1"/>
      <c r="D57" s="1"/>
      <c r="E57" s="1"/>
      <c r="F57" s="1" t="s">
        <v>138</v>
      </c>
      <c r="G57" s="1"/>
      <c r="H57" s="1"/>
      <c r="I57" s="1"/>
      <c r="J57" s="2">
        <v>0</v>
      </c>
      <c r="K57" s="2">
        <v>0</v>
      </c>
      <c r="L57" s="2">
        <f>ROUND((J57-K57),5)</f>
        <v>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139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2">
        <v>-4.8899999999999997</v>
      </c>
      <c r="K59" s="2">
        <v>1460.81</v>
      </c>
      <c r="L59" s="2">
        <f>ROUND((J59-K59),5)</f>
        <v>-1465.7</v>
      </c>
      <c r="M59" s="15">
        <f>ROUND(IF(K59=0, IF(J59=0, 0, 1), J59/K59),5)</f>
        <v>-3.3500000000000001E-3</v>
      </c>
    </row>
    <row r="60" spans="1:13" x14ac:dyDescent="0.25">
      <c r="A60" s="1"/>
      <c r="B60" s="1"/>
      <c r="C60" s="1"/>
      <c r="D60" s="1"/>
      <c r="E60" s="1"/>
      <c r="F60" s="1"/>
      <c r="G60" s="1" t="s">
        <v>141</v>
      </c>
      <c r="H60" s="1"/>
      <c r="I60" s="1"/>
      <c r="J60" s="2">
        <v>0</v>
      </c>
      <c r="K60" s="2">
        <v>0</v>
      </c>
      <c r="L60" s="2">
        <f>ROUND((J60-K60),5)</f>
        <v>0</v>
      </c>
      <c r="M60" s="15">
        <f>ROUND(IF(K60=0, IF(J60=0, 0, 1), J60/K60),5)</f>
        <v>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142</v>
      </c>
      <c r="H61" s="1"/>
      <c r="I61" s="1"/>
      <c r="J61" s="4">
        <v>0</v>
      </c>
      <c r="K61" s="4">
        <v>0</v>
      </c>
      <c r="L61" s="4">
        <f>ROUND((J61-K61),5)</f>
        <v>0</v>
      </c>
      <c r="M61" s="17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143</v>
      </c>
      <c r="G62" s="1"/>
      <c r="H62" s="1"/>
      <c r="I62" s="1"/>
      <c r="J62" s="2">
        <f>ROUND(SUM(J58:J61),5)</f>
        <v>-4.8899999999999997</v>
      </c>
      <c r="K62" s="2">
        <f>ROUND(SUM(K58:K61),5)</f>
        <v>1460.81</v>
      </c>
      <c r="L62" s="2">
        <f>ROUND((J62-K62),5)</f>
        <v>-1465.7</v>
      </c>
      <c r="M62" s="15">
        <f>ROUND(IF(K62=0, IF(J62=0, 0, 1), J62/K62),5)</f>
        <v>-3.3500000000000001E-3</v>
      </c>
    </row>
    <row r="63" spans="1:13" x14ac:dyDescent="0.25">
      <c r="A63" s="1"/>
      <c r="B63" s="1"/>
      <c r="C63" s="1"/>
      <c r="D63" s="1"/>
      <c r="E63" s="1"/>
      <c r="F63" s="1" t="s">
        <v>144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2">
        <v>0</v>
      </c>
      <c r="K64" s="2">
        <v>291.67</v>
      </c>
      <c r="L64" s="2">
        <f>ROUND((J64-K64),5)</f>
        <v>-291.67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2">
        <v>0</v>
      </c>
      <c r="K65" s="2">
        <v>166.67</v>
      </c>
      <c r="L65" s="2">
        <f>ROUND((J65-K65),5)</f>
        <v>-166.67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2">
        <v>0</v>
      </c>
      <c r="K66" s="2">
        <v>2025</v>
      </c>
      <c r="L66" s="2">
        <f>ROUND((J66-K66),5)</f>
        <v>-2025</v>
      </c>
      <c r="M66" s="15">
        <f>ROUND(IF(K66=0, IF(J66=0, 0, 1), J66/K66),5)</f>
        <v>0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4">
        <v>2809</v>
      </c>
      <c r="K67" s="4">
        <v>2750</v>
      </c>
      <c r="L67" s="4">
        <f>ROUND((J67-K67),5)</f>
        <v>59</v>
      </c>
      <c r="M67" s="17">
        <f>ROUND(IF(K67=0, IF(J67=0, 0, 1), J67/K67),5)</f>
        <v>1.02145</v>
      </c>
    </row>
    <row r="68" spans="1:13" x14ac:dyDescent="0.25">
      <c r="A68" s="1"/>
      <c r="B68" s="1"/>
      <c r="C68" s="1"/>
      <c r="D68" s="1"/>
      <c r="E68" s="1"/>
      <c r="F68" s="1" t="s">
        <v>149</v>
      </c>
      <c r="G68" s="1"/>
      <c r="H68" s="1"/>
      <c r="I68" s="1"/>
      <c r="J68" s="2">
        <f>ROUND(SUM(J63:J67),5)</f>
        <v>2809</v>
      </c>
      <c r="K68" s="2">
        <f>ROUND(SUM(K63:K67),5)</f>
        <v>5233.34</v>
      </c>
      <c r="L68" s="2">
        <f>ROUND((J68-K68),5)</f>
        <v>-2424.34</v>
      </c>
      <c r="M68" s="15">
        <f>ROUND(IF(K68=0, IF(J68=0, 0, 1), J68/K68),5)</f>
        <v>0.53674999999999995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151</v>
      </c>
      <c r="H70" s="1"/>
      <c r="I70" s="1"/>
      <c r="J70" s="2">
        <v>125</v>
      </c>
      <c r="K70" s="2">
        <v>0</v>
      </c>
      <c r="L70" s="2">
        <f t="shared" ref="L70:L78" si="4">ROUND((J70-K70),5)</f>
        <v>125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2">
        <v>0</v>
      </c>
      <c r="K71" s="2">
        <v>1133.3399999999999</v>
      </c>
      <c r="L71" s="2">
        <f t="shared" si="4"/>
        <v>-1133.3399999999999</v>
      </c>
      <c r="M71" s="15">
        <f t="shared" si="5"/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153</v>
      </c>
      <c r="H72" s="1"/>
      <c r="I72" s="1"/>
      <c r="J72" s="2">
        <v>0</v>
      </c>
      <c r="K72" s="2">
        <v>0</v>
      </c>
      <c r="L72" s="2">
        <f t="shared" si="4"/>
        <v>0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154</v>
      </c>
      <c r="H73" s="1"/>
      <c r="I73" s="1"/>
      <c r="J73" s="2">
        <v>0</v>
      </c>
      <c r="K73" s="2">
        <v>291.66000000000003</v>
      </c>
      <c r="L73" s="2">
        <f t="shared" si="4"/>
        <v>-291.66000000000003</v>
      </c>
      <c r="M73" s="15">
        <f t="shared" si="5"/>
        <v>0</v>
      </c>
    </row>
    <row r="74" spans="1:13" x14ac:dyDescent="0.25">
      <c r="A74" s="1"/>
      <c r="B74" s="1"/>
      <c r="C74" s="1"/>
      <c r="D74" s="1"/>
      <c r="E74" s="1"/>
      <c r="F74" s="1"/>
      <c r="G74" s="1" t="s">
        <v>155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156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157</v>
      </c>
      <c r="H76" s="1"/>
      <c r="I76" s="1"/>
      <c r="J76" s="2">
        <v>50</v>
      </c>
      <c r="K76" s="2">
        <v>0</v>
      </c>
      <c r="L76" s="2">
        <f t="shared" si="4"/>
        <v>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158</v>
      </c>
      <c r="H77" s="1"/>
      <c r="I77" s="1"/>
      <c r="J77" s="4">
        <v>0</v>
      </c>
      <c r="K77" s="4">
        <v>366.66</v>
      </c>
      <c r="L77" s="4">
        <f t="shared" si="4"/>
        <v>-366.66</v>
      </c>
      <c r="M77" s="17">
        <f t="shared" si="5"/>
        <v>0</v>
      </c>
    </row>
    <row r="78" spans="1:13" x14ac:dyDescent="0.25">
      <c r="A78" s="1"/>
      <c r="B78" s="1"/>
      <c r="C78" s="1"/>
      <c r="D78" s="1"/>
      <c r="E78" s="1"/>
      <c r="F78" s="1" t="s">
        <v>159</v>
      </c>
      <c r="G78" s="1"/>
      <c r="H78" s="1"/>
      <c r="I78" s="1"/>
      <c r="J78" s="2">
        <f>ROUND(SUM(J69:J77),5)</f>
        <v>301</v>
      </c>
      <c r="K78" s="2">
        <f>ROUND(SUM(K69:K77),5)</f>
        <v>1941.66</v>
      </c>
      <c r="L78" s="2">
        <f t="shared" si="4"/>
        <v>-1640.66</v>
      </c>
      <c r="M78" s="15">
        <f t="shared" si="5"/>
        <v>0.15501999999999999</v>
      </c>
    </row>
    <row r="79" spans="1:13" x14ac:dyDescent="0.25">
      <c r="A79" s="1"/>
      <c r="B79" s="1"/>
      <c r="C79" s="1"/>
      <c r="D79" s="1"/>
      <c r="E79" s="1"/>
      <c r="F79" s="1" t="s">
        <v>160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161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162</v>
      </c>
      <c r="I81" s="1"/>
      <c r="J81" s="2">
        <v>0</v>
      </c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163</v>
      </c>
      <c r="I82" s="1"/>
      <c r="J82" s="2">
        <v>2028.09</v>
      </c>
      <c r="K82" s="2">
        <v>2500</v>
      </c>
      <c r="L82" s="2">
        <f>ROUND((J82-K82),5)</f>
        <v>-471.91</v>
      </c>
      <c r="M82" s="15">
        <f>ROUND(IF(K82=0, IF(J82=0, 0, 1), J82/K82),5)</f>
        <v>0.81123999999999996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164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2">
        <v>11166.67</v>
      </c>
      <c r="K84" s="2">
        <v>11166.66</v>
      </c>
      <c r="L84" s="2">
        <f t="shared" ref="L84:L95" si="6">ROUND((J84-K84),5)</f>
        <v>0.01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166</v>
      </c>
      <c r="J85" s="2">
        <v>1116.67</v>
      </c>
      <c r="K85" s="2">
        <v>1116.67</v>
      </c>
      <c r="L85" s="2">
        <f t="shared" si="6"/>
        <v>0</v>
      </c>
      <c r="M85" s="15">
        <f t="shared" si="7"/>
        <v>1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167</v>
      </c>
      <c r="J86" s="2">
        <v>402</v>
      </c>
      <c r="K86" s="2">
        <v>402</v>
      </c>
      <c r="L86" s="2">
        <f t="shared" si="6"/>
        <v>0</v>
      </c>
      <c r="M86" s="15">
        <f t="shared" si="7"/>
        <v>1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168</v>
      </c>
      <c r="J87" s="2">
        <v>0</v>
      </c>
      <c r="K87" s="2">
        <v>860</v>
      </c>
      <c r="L87" s="2">
        <f t="shared" si="6"/>
        <v>-860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169</v>
      </c>
      <c r="J88" s="4">
        <v>0</v>
      </c>
      <c r="K88" s="4">
        <v>30</v>
      </c>
      <c r="L88" s="4">
        <f t="shared" si="6"/>
        <v>-30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2">
        <f>ROUND(SUM(J83:J88),5)</f>
        <v>12685.34</v>
      </c>
      <c r="K89" s="2">
        <f>ROUND(SUM(K83:K88),5)</f>
        <v>13575.33</v>
      </c>
      <c r="L89" s="2">
        <f t="shared" si="6"/>
        <v>-889.99</v>
      </c>
      <c r="M89" s="15">
        <f t="shared" si="7"/>
        <v>0.93444000000000005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2">
        <v>24978.3</v>
      </c>
      <c r="K90" s="2">
        <v>25240.5</v>
      </c>
      <c r="L90" s="2">
        <f t="shared" si="6"/>
        <v>-262.2</v>
      </c>
      <c r="M90" s="15">
        <f t="shared" si="7"/>
        <v>0.98960999999999999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2">
        <v>5892.2</v>
      </c>
      <c r="K91" s="2">
        <v>6006.67</v>
      </c>
      <c r="L91" s="2">
        <f t="shared" si="6"/>
        <v>-114.47</v>
      </c>
      <c r="M91" s="15">
        <f t="shared" si="7"/>
        <v>0.98094000000000003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2">
        <v>0</v>
      </c>
      <c r="K92" s="2">
        <v>3333.33</v>
      </c>
      <c r="L92" s="2">
        <f t="shared" si="6"/>
        <v>-3333.33</v>
      </c>
      <c r="M92" s="15">
        <f t="shared" si="7"/>
        <v>0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174</v>
      </c>
      <c r="I93" s="1"/>
      <c r="J93" s="2">
        <v>0</v>
      </c>
      <c r="K93" s="2">
        <v>166.66</v>
      </c>
      <c r="L93" s="2">
        <f t="shared" si="6"/>
        <v>-166.66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175</v>
      </c>
      <c r="I94" s="1"/>
      <c r="J94" s="4">
        <v>7013.76</v>
      </c>
      <c r="K94" s="4">
        <v>6750.58</v>
      </c>
      <c r="L94" s="4">
        <f t="shared" si="6"/>
        <v>263.18</v>
      </c>
      <c r="M94" s="17">
        <f t="shared" si="7"/>
        <v>1.0389900000000001</v>
      </c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2">
        <f>ROUND(SUM(J80:J82)+SUM(J89:J94),5)</f>
        <v>52597.69</v>
      </c>
      <c r="K95" s="2">
        <f>ROUND(SUM(K80:K82)+SUM(K89:K94),5)</f>
        <v>57573.07</v>
      </c>
      <c r="L95" s="2">
        <f t="shared" si="6"/>
        <v>-4975.38</v>
      </c>
      <c r="M95" s="15">
        <f t="shared" si="7"/>
        <v>0.91357999999999995</v>
      </c>
    </row>
    <row r="96" spans="1:13" x14ac:dyDescent="0.25">
      <c r="A96" s="1"/>
      <c r="B96" s="1"/>
      <c r="C96" s="1"/>
      <c r="D96" s="1"/>
      <c r="E96" s="1"/>
      <c r="F96" s="1"/>
      <c r="G96" s="1" t="s">
        <v>177</v>
      </c>
      <c r="H96" s="1"/>
      <c r="I96" s="1"/>
      <c r="J96" s="2">
        <v>4.2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178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2">
        <v>42.42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2">
        <v>3743.42</v>
      </c>
      <c r="K99" s="2">
        <v>3799.75</v>
      </c>
      <c r="L99" s="2">
        <f t="shared" ref="L99:L104" si="8">ROUND((J99-K99),5)</f>
        <v>-56.33</v>
      </c>
      <c r="M99" s="15">
        <f t="shared" ref="M99:M104" si="9">ROUND(IF(K99=0, IF(J99=0, 0, 1), J99/K99),5)</f>
        <v>0.98517999999999994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2">
        <v>1135.53</v>
      </c>
      <c r="K100" s="2">
        <v>1151.6600000000001</v>
      </c>
      <c r="L100" s="2">
        <f t="shared" si="8"/>
        <v>-16.13</v>
      </c>
      <c r="M100" s="15">
        <f t="shared" si="9"/>
        <v>0.98599000000000003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2">
        <v>7642.5</v>
      </c>
      <c r="K101" s="2">
        <v>6925</v>
      </c>
      <c r="L101" s="2">
        <f t="shared" si="8"/>
        <v>717.5</v>
      </c>
      <c r="M101" s="15">
        <f t="shared" si="9"/>
        <v>1.10361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2">
        <v>0</v>
      </c>
      <c r="K102" s="2">
        <v>675</v>
      </c>
      <c r="L102" s="2">
        <f t="shared" si="8"/>
        <v>-675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184</v>
      </c>
      <c r="I103" s="1"/>
      <c r="J103" s="4">
        <v>63</v>
      </c>
      <c r="K103" s="4">
        <v>41.66</v>
      </c>
      <c r="L103" s="4">
        <f t="shared" si="8"/>
        <v>21.34</v>
      </c>
      <c r="M103" s="17">
        <f t="shared" si="9"/>
        <v>1.51224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2">
        <f>ROUND(SUM(J97:J103),5)</f>
        <v>12626.87</v>
      </c>
      <c r="K104" s="2">
        <f>ROUND(SUM(K97:K103),5)</f>
        <v>12593.07</v>
      </c>
      <c r="L104" s="2">
        <f t="shared" si="8"/>
        <v>33.799999999999997</v>
      </c>
      <c r="M104" s="15">
        <f t="shared" si="9"/>
        <v>1.00268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186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2">
        <v>125.74</v>
      </c>
      <c r="K106" s="2">
        <v>148.16</v>
      </c>
      <c r="L106" s="2">
        <f>ROUND((J106-K106),5)</f>
        <v>-22.42</v>
      </c>
      <c r="M106" s="15">
        <f>ROUND(IF(K106=0, IF(J106=0, 0, 1), J106/K106),5)</f>
        <v>0.84867999999999999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2">
        <v>721.75</v>
      </c>
      <c r="K107" s="2">
        <v>787.06</v>
      </c>
      <c r="L107" s="2">
        <f>ROUND((J107-K107),5)</f>
        <v>-65.31</v>
      </c>
      <c r="M107" s="15">
        <f>ROUND(IF(K107=0, IF(J107=0, 0, 1), J107/K107),5)</f>
        <v>0.91701999999999995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2">
        <v>101.26</v>
      </c>
      <c r="K108" s="2">
        <v>108.56</v>
      </c>
      <c r="L108" s="2">
        <f>ROUND((J108-K108),5)</f>
        <v>-7.3</v>
      </c>
      <c r="M108" s="15">
        <f>ROUND(IF(K108=0, IF(J108=0, 0, 1), J108/K108),5)</f>
        <v>0.93276000000000003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3">
        <f>ROUND(SUM(J105:J108),5)</f>
        <v>948.75</v>
      </c>
      <c r="K109" s="3">
        <f>ROUND(SUM(K105:K108),5)</f>
        <v>1043.78</v>
      </c>
      <c r="L109" s="3">
        <f>ROUND((J109-K109),5)</f>
        <v>-95.03</v>
      </c>
      <c r="M109" s="16">
        <f>ROUND(IF(K109=0, IF(J109=0, 0, 1), J109/K109),5)</f>
        <v>0.90895999999999999</v>
      </c>
    </row>
    <row r="110" spans="1:13" x14ac:dyDescent="0.25">
      <c r="A110" s="1"/>
      <c r="B110" s="1"/>
      <c r="C110" s="1"/>
      <c r="D110" s="1"/>
      <c r="E110" s="1"/>
      <c r="F110" s="1" t="s">
        <v>191</v>
      </c>
      <c r="G110" s="1"/>
      <c r="H110" s="1"/>
      <c r="I110" s="1"/>
      <c r="J110" s="2">
        <f>ROUND(J79+SUM(J95:J96)+J104+J109,5)</f>
        <v>66177.509999999995</v>
      </c>
      <c r="K110" s="2">
        <f>ROUND(K79+SUM(K95:K96)+K104+K109,5)</f>
        <v>71209.919999999998</v>
      </c>
      <c r="L110" s="2">
        <f>ROUND((J110-K110),5)</f>
        <v>-5032.41</v>
      </c>
      <c r="M110" s="15">
        <f>ROUND(IF(K110=0, IF(J110=0, 0, 1), J110/K110),5)</f>
        <v>0.92932999999999999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193</v>
      </c>
      <c r="H112" s="1"/>
      <c r="I112" s="1"/>
      <c r="J112" s="2">
        <v>0</v>
      </c>
      <c r="K112" s="2">
        <v>375</v>
      </c>
      <c r="L112" s="2">
        <f>ROUND((J112-K112),5)</f>
        <v>-375</v>
      </c>
      <c r="M112" s="15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2">
        <v>5955</v>
      </c>
      <c r="K113" s="2">
        <v>2666.67</v>
      </c>
      <c r="L113" s="2">
        <f>ROUND((J113-K113),5)</f>
        <v>3288.33</v>
      </c>
      <c r="M113" s="15">
        <f>ROUND(IF(K113=0, IF(J113=0, 0, 1), J113/K113),5)</f>
        <v>2.23312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4">
        <v>0</v>
      </c>
      <c r="K114" s="4">
        <v>666.67</v>
      </c>
      <c r="L114" s="4">
        <f>ROUND((J114-K114),5)</f>
        <v>-666.67</v>
      </c>
      <c r="M114" s="17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 t="s">
        <v>196</v>
      </c>
      <c r="G115" s="1"/>
      <c r="H115" s="1"/>
      <c r="I115" s="1"/>
      <c r="J115" s="2">
        <f>ROUND(SUM(J111:J114),5)</f>
        <v>5955</v>
      </c>
      <c r="K115" s="2">
        <f>ROUND(SUM(K111:K114),5)</f>
        <v>3708.34</v>
      </c>
      <c r="L115" s="2">
        <f>ROUND((J115-K115),5)</f>
        <v>2246.66</v>
      </c>
      <c r="M115" s="15">
        <f>ROUND(IF(K115=0, IF(J115=0, 0, 1), J115/K115),5)</f>
        <v>1.6058399999999999</v>
      </c>
    </row>
    <row r="116" spans="1:13" x14ac:dyDescent="0.25">
      <c r="A116" s="1"/>
      <c r="B116" s="1"/>
      <c r="C116" s="1"/>
      <c r="D116" s="1"/>
      <c r="E116" s="1"/>
      <c r="F116" s="1" t="s">
        <v>197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199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200</v>
      </c>
      <c r="J119" s="2">
        <v>100.53</v>
      </c>
      <c r="K119" s="2">
        <v>333.33</v>
      </c>
      <c r="L119" s="2">
        <f t="shared" ref="L119:L125" si="10">ROUND((J119-K119),5)</f>
        <v>-232.8</v>
      </c>
      <c r="M119" s="15">
        <f t="shared" ref="M119:M125" si="11">ROUND(IF(K119=0, IF(J119=0, 0, 1), J119/K119),5)</f>
        <v>0.30159000000000002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201</v>
      </c>
      <c r="J120" s="4">
        <v>190</v>
      </c>
      <c r="K120" s="4">
        <v>1750</v>
      </c>
      <c r="L120" s="4">
        <f t="shared" si="10"/>
        <v>-1560</v>
      </c>
      <c r="M120" s="17">
        <f t="shared" si="11"/>
        <v>0.10857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202</v>
      </c>
      <c r="I121" s="1"/>
      <c r="J121" s="2">
        <f>ROUND(SUM(J118:J120),5)</f>
        <v>290.52999999999997</v>
      </c>
      <c r="K121" s="2">
        <f>ROUND(SUM(K118:K120),5)</f>
        <v>2083.33</v>
      </c>
      <c r="L121" s="2">
        <f t="shared" si="10"/>
        <v>-1792.8</v>
      </c>
      <c r="M121" s="15">
        <f t="shared" si="11"/>
        <v>0.13944999999999999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203</v>
      </c>
      <c r="I122" s="1"/>
      <c r="J122" s="2">
        <v>0</v>
      </c>
      <c r="K122" s="2">
        <v>250</v>
      </c>
      <c r="L122" s="2">
        <f t="shared" si="10"/>
        <v>-250</v>
      </c>
      <c r="M122" s="15">
        <f t="shared" si="11"/>
        <v>0</v>
      </c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 t="s">
        <v>204</v>
      </c>
      <c r="I123" s="1"/>
      <c r="J123" s="4">
        <v>0</v>
      </c>
      <c r="K123" s="4">
        <v>125</v>
      </c>
      <c r="L123" s="4">
        <f t="shared" si="10"/>
        <v>-125</v>
      </c>
      <c r="M123" s="17">
        <f t="shared" si="11"/>
        <v>0</v>
      </c>
    </row>
    <row r="124" spans="1:13" x14ac:dyDescent="0.25">
      <c r="A124" s="1"/>
      <c r="B124" s="1"/>
      <c r="C124" s="1"/>
      <c r="D124" s="1"/>
      <c r="E124" s="1"/>
      <c r="F124" s="1"/>
      <c r="G124" s="1" t="s">
        <v>205</v>
      </c>
      <c r="H124" s="1"/>
      <c r="I124" s="1"/>
      <c r="J124" s="2">
        <f>ROUND(J117+SUM(J121:J123),5)</f>
        <v>290.52999999999997</v>
      </c>
      <c r="K124" s="2">
        <f>ROUND(K117+SUM(K121:K123),5)</f>
        <v>2458.33</v>
      </c>
      <c r="L124" s="2">
        <f t="shared" si="10"/>
        <v>-2167.8000000000002</v>
      </c>
      <c r="M124" s="15">
        <f t="shared" si="11"/>
        <v>0.11817999999999999</v>
      </c>
    </row>
    <row r="125" spans="1:13" x14ac:dyDescent="0.25">
      <c r="A125" s="1"/>
      <c r="B125" s="1"/>
      <c r="C125" s="1"/>
      <c r="D125" s="1"/>
      <c r="E125" s="1"/>
      <c r="F125" s="1"/>
      <c r="G125" s="1" t="s">
        <v>206</v>
      </c>
      <c r="H125" s="1"/>
      <c r="I125" s="1"/>
      <c r="J125" s="2">
        <v>0</v>
      </c>
      <c r="K125" s="2">
        <v>0</v>
      </c>
      <c r="L125" s="2">
        <f t="shared" si="10"/>
        <v>0</v>
      </c>
      <c r="M125" s="15">
        <f t="shared" si="11"/>
        <v>0</v>
      </c>
    </row>
    <row r="126" spans="1:13" x14ac:dyDescent="0.25">
      <c r="A126" s="1"/>
      <c r="B126" s="1"/>
      <c r="C126" s="1"/>
      <c r="D126" s="1"/>
      <c r="E126" s="1"/>
      <c r="F126" s="1"/>
      <c r="G126" s="1" t="s">
        <v>207</v>
      </c>
      <c r="H126" s="1"/>
      <c r="I126" s="1"/>
      <c r="J126" s="2"/>
      <c r="K126" s="2"/>
      <c r="L126" s="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2">
        <v>-154.41</v>
      </c>
      <c r="K127" s="2">
        <v>100</v>
      </c>
      <c r="L127" s="2">
        <f t="shared" ref="L127:L132" si="12">ROUND((J127-K127),5)</f>
        <v>-254.41</v>
      </c>
      <c r="M127" s="15">
        <f t="shared" ref="M127:M132" si="13">ROUND(IF(K127=0, IF(J127=0, 0, 1), J127/K127),5)</f>
        <v>-1.5441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209</v>
      </c>
      <c r="I128" s="1"/>
      <c r="J128" s="2">
        <v>80.08</v>
      </c>
      <c r="K128" s="2">
        <v>125</v>
      </c>
      <c r="L128" s="2">
        <f t="shared" si="12"/>
        <v>-44.92</v>
      </c>
      <c r="M128" s="15">
        <f t="shared" si="13"/>
        <v>0.64063999999999999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210</v>
      </c>
      <c r="I129" s="1"/>
      <c r="J129" s="2">
        <v>387.3</v>
      </c>
      <c r="K129" s="2">
        <v>366.67</v>
      </c>
      <c r="L129" s="2">
        <f t="shared" si="12"/>
        <v>20.63</v>
      </c>
      <c r="M129" s="15">
        <f t="shared" si="13"/>
        <v>1.05626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2">
        <v>94.54</v>
      </c>
      <c r="K130" s="2">
        <v>83.33</v>
      </c>
      <c r="L130" s="2">
        <f t="shared" si="12"/>
        <v>11.21</v>
      </c>
      <c r="M130" s="15">
        <f t="shared" si="13"/>
        <v>1.13453</v>
      </c>
    </row>
    <row r="131" spans="1:13" ht="15.75" thickBot="1" x14ac:dyDescent="0.3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4">
        <v>94.54</v>
      </c>
      <c r="K131" s="4">
        <v>83.33</v>
      </c>
      <c r="L131" s="4">
        <f t="shared" si="12"/>
        <v>11.21</v>
      </c>
      <c r="M131" s="17">
        <f t="shared" si="13"/>
        <v>1.13453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213</v>
      </c>
      <c r="H132" s="1"/>
      <c r="I132" s="1"/>
      <c r="J132" s="2">
        <f>ROUND(SUM(J126:J131),5)</f>
        <v>502.05</v>
      </c>
      <c r="K132" s="2">
        <f>ROUND(SUM(K126:K131),5)</f>
        <v>758.33</v>
      </c>
      <c r="L132" s="2">
        <f t="shared" si="12"/>
        <v>-256.27999999999997</v>
      </c>
      <c r="M132" s="15">
        <f t="shared" si="13"/>
        <v>0.66205000000000003</v>
      </c>
    </row>
    <row r="133" spans="1:13" x14ac:dyDescent="0.25">
      <c r="A133" s="1"/>
      <c r="B133" s="1"/>
      <c r="C133" s="1"/>
      <c r="D133" s="1"/>
      <c r="E133" s="1"/>
      <c r="F133" s="1"/>
      <c r="G133" s="1" t="s">
        <v>214</v>
      </c>
      <c r="H133" s="1"/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/>
      <c r="K134" s="2"/>
      <c r="L134" s="2"/>
      <c r="M134" s="15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216</v>
      </c>
      <c r="J135" s="2">
        <v>3053.63</v>
      </c>
      <c r="K135" s="2">
        <v>1666.67</v>
      </c>
      <c r="L135" s="2">
        <f t="shared" ref="L135:L144" si="14">ROUND((J135-K135),5)</f>
        <v>1386.96</v>
      </c>
      <c r="M135" s="15">
        <f t="shared" ref="M135:M144" si="15">ROUND(IF(K135=0, IF(J135=0, 0, 1), J135/K135),5)</f>
        <v>1.8321700000000001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 t="s">
        <v>217</v>
      </c>
      <c r="J136" s="2">
        <v>465.73</v>
      </c>
      <c r="K136" s="2">
        <v>375</v>
      </c>
      <c r="L136" s="2">
        <f t="shared" si="14"/>
        <v>90.73</v>
      </c>
      <c r="M136" s="15">
        <f t="shared" si="15"/>
        <v>1.2419500000000001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 t="s">
        <v>218</v>
      </c>
      <c r="J137" s="4">
        <v>287.99</v>
      </c>
      <c r="K137" s="4">
        <v>250</v>
      </c>
      <c r="L137" s="4">
        <f t="shared" si="14"/>
        <v>37.99</v>
      </c>
      <c r="M137" s="17">
        <f t="shared" si="15"/>
        <v>1.1519600000000001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219</v>
      </c>
      <c r="I138" s="1"/>
      <c r="J138" s="2">
        <f>ROUND(SUM(J134:J137),5)</f>
        <v>3807.35</v>
      </c>
      <c r="K138" s="2">
        <f>ROUND(SUM(K134:K137),5)</f>
        <v>2291.67</v>
      </c>
      <c r="L138" s="2">
        <f t="shared" si="14"/>
        <v>1515.68</v>
      </c>
      <c r="M138" s="15">
        <f t="shared" si="15"/>
        <v>1.6613899999999999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2">
        <v>0</v>
      </c>
      <c r="K139" s="2">
        <v>166.67</v>
      </c>
      <c r="L139" s="2">
        <f t="shared" si="14"/>
        <v>-166.67</v>
      </c>
      <c r="M139" s="15">
        <f t="shared" si="15"/>
        <v>0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4">
        <v>179.98</v>
      </c>
      <c r="K140" s="4">
        <v>183.33</v>
      </c>
      <c r="L140" s="4">
        <f t="shared" si="14"/>
        <v>-3.35</v>
      </c>
      <c r="M140" s="17">
        <f t="shared" si="15"/>
        <v>0.98172999999999999</v>
      </c>
    </row>
    <row r="141" spans="1:13" x14ac:dyDescent="0.25">
      <c r="A141" s="1"/>
      <c r="B141" s="1"/>
      <c r="C141" s="1"/>
      <c r="D141" s="1"/>
      <c r="E141" s="1"/>
      <c r="F141" s="1"/>
      <c r="G141" s="1" t="s">
        <v>222</v>
      </c>
      <c r="H141" s="1"/>
      <c r="I141" s="1"/>
      <c r="J141" s="2">
        <f>ROUND(J133+SUM(J138:J140),5)</f>
        <v>3987.33</v>
      </c>
      <c r="K141" s="2">
        <f>ROUND(K133+SUM(K138:K140),5)</f>
        <v>2641.67</v>
      </c>
      <c r="L141" s="2">
        <f t="shared" si="14"/>
        <v>1345.66</v>
      </c>
      <c r="M141" s="15">
        <f t="shared" si="15"/>
        <v>1.5094000000000001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 t="s">
        <v>223</v>
      </c>
      <c r="H142" s="1"/>
      <c r="I142" s="1"/>
      <c r="J142" s="2">
        <v>183</v>
      </c>
      <c r="K142" s="2">
        <v>163</v>
      </c>
      <c r="L142" s="2">
        <f t="shared" si="14"/>
        <v>20</v>
      </c>
      <c r="M142" s="15">
        <f t="shared" si="15"/>
        <v>1.1227</v>
      </c>
    </row>
    <row r="143" spans="1:13" ht="15.75" thickBot="1" x14ac:dyDescent="0.3">
      <c r="A143" s="1"/>
      <c r="B143" s="1"/>
      <c r="C143" s="1"/>
      <c r="D143" s="1"/>
      <c r="E143" s="1"/>
      <c r="F143" s="1" t="s">
        <v>224</v>
      </c>
      <c r="G143" s="1"/>
      <c r="H143" s="1"/>
      <c r="I143" s="1"/>
      <c r="J143" s="3">
        <f>ROUND(J116+SUM(J124:J125)+J132+SUM(J141:J142),5)</f>
        <v>4962.91</v>
      </c>
      <c r="K143" s="3">
        <f>ROUND(K116+SUM(K124:K125)+K132+SUM(K141:K142),5)</f>
        <v>6021.33</v>
      </c>
      <c r="L143" s="3">
        <f t="shared" si="14"/>
        <v>-1058.42</v>
      </c>
      <c r="M143" s="16">
        <f t="shared" si="15"/>
        <v>0.82421999999999995</v>
      </c>
    </row>
    <row r="144" spans="1:13" x14ac:dyDescent="0.25">
      <c r="A144" s="1"/>
      <c r="B144" s="1"/>
      <c r="C144" s="1"/>
      <c r="D144" s="1"/>
      <c r="E144" s="1" t="s">
        <v>225</v>
      </c>
      <c r="F144" s="1"/>
      <c r="G144" s="1"/>
      <c r="H144" s="1"/>
      <c r="I144" s="1"/>
      <c r="J144" s="2">
        <f>ROUND(SUM(J48:J52)+SUM(J56:J57)+J62+J68+J78+J110+J115+J143,5)</f>
        <v>81283.72</v>
      </c>
      <c r="K144" s="2">
        <f>ROUND(SUM(K48:K52)+SUM(K56:K57)+K62+K68+K78+K110+K115+K143,5)</f>
        <v>90921.22</v>
      </c>
      <c r="L144" s="2">
        <f t="shared" si="14"/>
        <v>-9637.5</v>
      </c>
      <c r="M144" s="15">
        <f t="shared" si="15"/>
        <v>0.89400000000000002</v>
      </c>
    </row>
    <row r="145" spans="1:13" x14ac:dyDescent="0.25">
      <c r="A145" s="1"/>
      <c r="B145" s="1"/>
      <c r="C145" s="1"/>
      <c r="D145" s="1"/>
      <c r="E145" s="1" t="s">
        <v>226</v>
      </c>
      <c r="F145" s="1"/>
      <c r="G145" s="1"/>
      <c r="H145" s="1"/>
      <c r="I145" s="1"/>
      <c r="J145" s="2"/>
      <c r="K145" s="2"/>
      <c r="L145" s="2"/>
      <c r="M145" s="15"/>
    </row>
    <row r="146" spans="1:13" x14ac:dyDescent="0.25">
      <c r="A146" s="1"/>
      <c r="B146" s="1"/>
      <c r="C146" s="1"/>
      <c r="D146" s="1"/>
      <c r="E146" s="1"/>
      <c r="F146" s="1" t="s">
        <v>227</v>
      </c>
      <c r="G146" s="1"/>
      <c r="H146" s="1"/>
      <c r="I146" s="1"/>
      <c r="J146" s="2">
        <v>3189.55</v>
      </c>
      <c r="K146" s="2">
        <v>2916.67</v>
      </c>
      <c r="L146" s="2">
        <f>ROUND((J146-K146),5)</f>
        <v>272.88</v>
      </c>
      <c r="M146" s="15">
        <f>ROUND(IF(K146=0, IF(J146=0, 0, 1), J146/K146),5)</f>
        <v>1.0935600000000001</v>
      </c>
    </row>
    <row r="147" spans="1:13" ht="15.75" thickBot="1" x14ac:dyDescent="0.3">
      <c r="A147" s="1"/>
      <c r="B147" s="1"/>
      <c r="C147" s="1"/>
      <c r="D147" s="1"/>
      <c r="E147" s="1"/>
      <c r="F147" s="1" t="s">
        <v>228</v>
      </c>
      <c r="G147" s="1"/>
      <c r="H147" s="1"/>
      <c r="I147" s="1"/>
      <c r="J147" s="4">
        <v>0</v>
      </c>
      <c r="K147" s="4">
        <v>83.33</v>
      </c>
      <c r="L147" s="4">
        <f>ROUND((J147-K147),5)</f>
        <v>-83.33</v>
      </c>
      <c r="M147" s="17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229</v>
      </c>
      <c r="F148" s="1"/>
      <c r="G148" s="1"/>
      <c r="H148" s="1"/>
      <c r="I148" s="1"/>
      <c r="J148" s="2">
        <f>ROUND(SUM(J145:J147),5)</f>
        <v>3189.55</v>
      </c>
      <c r="K148" s="2">
        <f>ROUND(SUM(K145:K147),5)</f>
        <v>3000</v>
      </c>
      <c r="L148" s="2">
        <f>ROUND((J148-K148),5)</f>
        <v>189.55</v>
      </c>
      <c r="M148" s="15">
        <f>ROUND(IF(K148=0, IF(J148=0, 0, 1), J148/K148),5)</f>
        <v>1.06318</v>
      </c>
    </row>
    <row r="149" spans="1:13" x14ac:dyDescent="0.25">
      <c r="A149" s="1"/>
      <c r="B149" s="1"/>
      <c r="C149" s="1"/>
      <c r="D149" s="1"/>
      <c r="E149" s="1" t="s">
        <v>230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231</v>
      </c>
      <c r="G150" s="1"/>
      <c r="H150" s="1"/>
      <c r="I150" s="1"/>
      <c r="J150" s="2">
        <v>0</v>
      </c>
      <c r="K150" s="2">
        <v>0</v>
      </c>
      <c r="L150" s="2">
        <f t="shared" ref="L150:L155" si="16">ROUND((J150-K150),5)</f>
        <v>0</v>
      </c>
      <c r="M150" s="15">
        <f t="shared" ref="M150:M155" si="17">ROUND(IF(K150=0, IF(J150=0, 0, 1), J150/K150),5)</f>
        <v>0</v>
      </c>
    </row>
    <row r="151" spans="1:13" x14ac:dyDescent="0.25">
      <c r="A151" s="1"/>
      <c r="B151" s="1"/>
      <c r="C151" s="1"/>
      <c r="D151" s="1"/>
      <c r="E151" s="1"/>
      <c r="F151" s="1" t="s">
        <v>232</v>
      </c>
      <c r="G151" s="1"/>
      <c r="H151" s="1"/>
      <c r="I151" s="1"/>
      <c r="J151" s="2">
        <v>0</v>
      </c>
      <c r="K151" s="2">
        <v>1808.09</v>
      </c>
      <c r="L151" s="2">
        <f t="shared" si="16"/>
        <v>-1808.09</v>
      </c>
      <c r="M151" s="15">
        <f t="shared" si="17"/>
        <v>0</v>
      </c>
    </row>
    <row r="152" spans="1:13" x14ac:dyDescent="0.25">
      <c r="A152" s="1"/>
      <c r="B152" s="1"/>
      <c r="C152" s="1"/>
      <c r="D152" s="1"/>
      <c r="E152" s="1"/>
      <c r="F152" s="1" t="s">
        <v>233</v>
      </c>
      <c r="G152" s="1"/>
      <c r="H152" s="1"/>
      <c r="I152" s="1"/>
      <c r="J152" s="2">
        <v>278.95999999999998</v>
      </c>
      <c r="K152" s="2">
        <v>791.67</v>
      </c>
      <c r="L152" s="2">
        <f t="shared" si="16"/>
        <v>-512.71</v>
      </c>
      <c r="M152" s="15">
        <f t="shared" si="17"/>
        <v>0.35237000000000002</v>
      </c>
    </row>
    <row r="153" spans="1:13" x14ac:dyDescent="0.25">
      <c r="A153" s="1"/>
      <c r="B153" s="1"/>
      <c r="C153" s="1"/>
      <c r="D153" s="1"/>
      <c r="E153" s="1"/>
      <c r="F153" s="1" t="s">
        <v>234</v>
      </c>
      <c r="G153" s="1"/>
      <c r="H153" s="1"/>
      <c r="I153" s="1"/>
      <c r="J153" s="2">
        <v>158.58000000000001</v>
      </c>
      <c r="K153" s="2">
        <v>125</v>
      </c>
      <c r="L153" s="2">
        <f t="shared" si="16"/>
        <v>33.58</v>
      </c>
      <c r="M153" s="15">
        <f t="shared" si="17"/>
        <v>1.26864</v>
      </c>
    </row>
    <row r="154" spans="1:13" ht="15.75" thickBot="1" x14ac:dyDescent="0.3">
      <c r="A154" s="1"/>
      <c r="B154" s="1"/>
      <c r="C154" s="1"/>
      <c r="D154" s="1"/>
      <c r="E154" s="1"/>
      <c r="F154" s="1" t="s">
        <v>235</v>
      </c>
      <c r="G154" s="1"/>
      <c r="H154" s="1"/>
      <c r="I154" s="1"/>
      <c r="J154" s="4">
        <v>0</v>
      </c>
      <c r="K154" s="4">
        <v>0</v>
      </c>
      <c r="L154" s="4">
        <f t="shared" si="16"/>
        <v>0</v>
      </c>
      <c r="M154" s="17">
        <f t="shared" si="17"/>
        <v>0</v>
      </c>
    </row>
    <row r="155" spans="1:13" x14ac:dyDescent="0.25">
      <c r="A155" s="1"/>
      <c r="B155" s="1"/>
      <c r="C155" s="1"/>
      <c r="D155" s="1"/>
      <c r="E155" s="1" t="s">
        <v>236</v>
      </c>
      <c r="F155" s="1"/>
      <c r="G155" s="1"/>
      <c r="H155" s="1"/>
      <c r="I155" s="1"/>
      <c r="J155" s="2">
        <f>ROUND(SUM(J149:J154),5)</f>
        <v>437.54</v>
      </c>
      <c r="K155" s="2">
        <f>ROUND(SUM(K149:K154),5)</f>
        <v>2724.76</v>
      </c>
      <c r="L155" s="2">
        <f t="shared" si="16"/>
        <v>-2287.2199999999998</v>
      </c>
      <c r="M155" s="15">
        <f t="shared" si="17"/>
        <v>0.16058</v>
      </c>
    </row>
    <row r="156" spans="1:13" x14ac:dyDescent="0.25">
      <c r="A156" s="1"/>
      <c r="B156" s="1"/>
      <c r="C156" s="1"/>
      <c r="D156" s="1"/>
      <c r="E156" s="1" t="s">
        <v>237</v>
      </c>
      <c r="F156" s="1"/>
      <c r="G156" s="1"/>
      <c r="H156" s="1"/>
      <c r="I156" s="1"/>
      <c r="J156" s="2"/>
      <c r="K156" s="2"/>
      <c r="L156" s="2"/>
      <c r="M156" s="15"/>
    </row>
    <row r="157" spans="1:13" x14ac:dyDescent="0.25">
      <c r="A157" s="1"/>
      <c r="B157" s="1"/>
      <c r="C157" s="1"/>
      <c r="D157" s="1"/>
      <c r="E157" s="1"/>
      <c r="F157" s="1" t="s">
        <v>238</v>
      </c>
      <c r="G157" s="1"/>
      <c r="H157" s="1"/>
      <c r="I157" s="1"/>
      <c r="J157" s="2">
        <v>1375</v>
      </c>
      <c r="K157" s="2"/>
      <c r="L157" s="2"/>
      <c r="M157" s="15"/>
    </row>
    <row r="158" spans="1:13" x14ac:dyDescent="0.25">
      <c r="A158" s="1"/>
      <c r="B158" s="1"/>
      <c r="C158" s="1"/>
      <c r="D158" s="1"/>
      <c r="E158" s="1"/>
      <c r="F158" s="1" t="s">
        <v>239</v>
      </c>
      <c r="G158" s="1"/>
      <c r="H158" s="1"/>
      <c r="I158" s="1"/>
      <c r="J158" s="2">
        <v>0</v>
      </c>
      <c r="K158" s="2">
        <v>83.33</v>
      </c>
      <c r="L158" s="2">
        <f>ROUND((J158-K158),5)</f>
        <v>-83.33</v>
      </c>
      <c r="M158" s="15">
        <f>ROUND(IF(K158=0, IF(J158=0, 0, 1), J158/K158),5)</f>
        <v>0</v>
      </c>
    </row>
    <row r="159" spans="1:13" x14ac:dyDescent="0.25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2">
        <v>1191.5</v>
      </c>
      <c r="K159" s="2">
        <v>708.33</v>
      </c>
      <c r="L159" s="2">
        <f>ROUND((J159-K159),5)</f>
        <v>483.17</v>
      </c>
      <c r="M159" s="15">
        <f>ROUND(IF(K159=0, IF(J159=0, 0, 1), J159/K159),5)</f>
        <v>1.6821299999999999</v>
      </c>
    </row>
    <row r="160" spans="1:13" x14ac:dyDescent="0.25">
      <c r="A160" s="1"/>
      <c r="B160" s="1"/>
      <c r="C160" s="1"/>
      <c r="D160" s="1"/>
      <c r="E160" s="1"/>
      <c r="F160" s="1" t="s">
        <v>241</v>
      </c>
      <c r="G160" s="1"/>
      <c r="H160" s="1"/>
      <c r="I160" s="1"/>
      <c r="J160" s="2"/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/>
      <c r="G161" s="1" t="s">
        <v>242</v>
      </c>
      <c r="H161" s="1"/>
      <c r="I161" s="1"/>
      <c r="J161" s="2">
        <v>0</v>
      </c>
      <c r="K161" s="2">
        <v>500</v>
      </c>
      <c r="L161" s="2">
        <f t="shared" ref="L161:L171" si="18">ROUND((J161-K161),5)</f>
        <v>-500</v>
      </c>
      <c r="M161" s="15">
        <f t="shared" ref="M161:M171" si="19"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243</v>
      </c>
      <c r="H162" s="1"/>
      <c r="I162" s="1"/>
      <c r="J162" s="2">
        <v>0</v>
      </c>
      <c r="K162" s="2">
        <v>666.67</v>
      </c>
      <c r="L162" s="2">
        <f t="shared" si="18"/>
        <v>-666.67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244</v>
      </c>
      <c r="H163" s="1"/>
      <c r="I163" s="1"/>
      <c r="J163" s="2">
        <v>0</v>
      </c>
      <c r="K163" s="2">
        <v>1000</v>
      </c>
      <c r="L163" s="2">
        <f t="shared" si="18"/>
        <v>-1000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245</v>
      </c>
      <c r="H164" s="1"/>
      <c r="I164" s="1"/>
      <c r="J164" s="2">
        <v>0</v>
      </c>
      <c r="K164" s="2">
        <v>2083.34</v>
      </c>
      <c r="L164" s="2">
        <f t="shared" si="18"/>
        <v>-2083.34</v>
      </c>
      <c r="M164" s="15">
        <f t="shared" si="19"/>
        <v>0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246</v>
      </c>
      <c r="H165" s="1"/>
      <c r="I165" s="1"/>
      <c r="J165" s="2">
        <v>0</v>
      </c>
      <c r="K165" s="2">
        <v>125</v>
      </c>
      <c r="L165" s="2">
        <f t="shared" si="18"/>
        <v>-125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247</v>
      </c>
      <c r="H166" s="1"/>
      <c r="I166" s="1"/>
      <c r="J166" s="2">
        <v>0</v>
      </c>
      <c r="K166" s="2">
        <v>83.34</v>
      </c>
      <c r="L166" s="2">
        <f t="shared" si="18"/>
        <v>-83.34</v>
      </c>
      <c r="M166" s="15">
        <f t="shared" si="19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248</v>
      </c>
      <c r="H167" s="1"/>
      <c r="I167" s="1"/>
      <c r="J167" s="2">
        <v>234.08</v>
      </c>
      <c r="K167" s="2">
        <v>300</v>
      </c>
      <c r="L167" s="2">
        <f t="shared" si="18"/>
        <v>-65.92</v>
      </c>
      <c r="M167" s="15">
        <f t="shared" si="19"/>
        <v>0.78027000000000002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249</v>
      </c>
      <c r="H168" s="1"/>
      <c r="I168" s="1"/>
      <c r="J168" s="2">
        <v>0</v>
      </c>
      <c r="K168" s="2">
        <v>250</v>
      </c>
      <c r="L168" s="2">
        <f t="shared" si="18"/>
        <v>-250</v>
      </c>
      <c r="M168" s="15">
        <f t="shared" si="19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250</v>
      </c>
      <c r="H169" s="1"/>
      <c r="I169" s="1"/>
      <c r="J169" s="2">
        <v>0</v>
      </c>
      <c r="K169" s="2">
        <v>0</v>
      </c>
      <c r="L169" s="2">
        <f t="shared" si="18"/>
        <v>0</v>
      </c>
      <c r="M169" s="15">
        <f t="shared" si="19"/>
        <v>0</v>
      </c>
    </row>
    <row r="170" spans="1:13" ht="15.75" thickBot="1" x14ac:dyDescent="0.3">
      <c r="A170" s="1"/>
      <c r="B170" s="1"/>
      <c r="C170" s="1"/>
      <c r="D170" s="1"/>
      <c r="E170" s="1"/>
      <c r="F170" s="1"/>
      <c r="G170" s="1" t="s">
        <v>251</v>
      </c>
      <c r="H170" s="1"/>
      <c r="I170" s="1"/>
      <c r="J170" s="4">
        <v>0</v>
      </c>
      <c r="K170" s="4">
        <v>83.34</v>
      </c>
      <c r="L170" s="4">
        <f t="shared" si="18"/>
        <v>-83.34</v>
      </c>
      <c r="M170" s="17">
        <f t="shared" si="19"/>
        <v>0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2">
        <f>ROUND(SUM(J160:J170),5)</f>
        <v>234.08</v>
      </c>
      <c r="K171" s="2">
        <f>ROUND(SUM(K160:K170),5)</f>
        <v>5091.6899999999996</v>
      </c>
      <c r="L171" s="2">
        <f t="shared" si="18"/>
        <v>-4857.6099999999997</v>
      </c>
      <c r="M171" s="15">
        <f t="shared" si="19"/>
        <v>4.5969999999999997E-2</v>
      </c>
    </row>
    <row r="172" spans="1:13" x14ac:dyDescent="0.25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2"/>
      <c r="K172" s="2"/>
      <c r="L172" s="2"/>
      <c r="M172" s="15"/>
    </row>
    <row r="173" spans="1:13" x14ac:dyDescent="0.25">
      <c r="A173" s="1"/>
      <c r="B173" s="1"/>
      <c r="C173" s="1"/>
      <c r="D173" s="1"/>
      <c r="E173" s="1"/>
      <c r="F173" s="1"/>
      <c r="G173" s="1" t="s">
        <v>254</v>
      </c>
      <c r="H173" s="1"/>
      <c r="I173" s="1"/>
      <c r="J173" s="2">
        <v>0</v>
      </c>
      <c r="K173" s="2">
        <v>0</v>
      </c>
      <c r="L173" s="2">
        <f t="shared" ref="L173:L200" si="20">ROUND((J173-K173),5)</f>
        <v>0</v>
      </c>
      <c r="M173" s="15">
        <f t="shared" ref="M173:M200" si="21">ROUND(IF(K173=0, IF(J173=0, 0, 1), J173/K173),5)</f>
        <v>0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255</v>
      </c>
      <c r="H174" s="1"/>
      <c r="I174" s="1"/>
      <c r="J174" s="2">
        <v>0</v>
      </c>
      <c r="K174" s="2">
        <v>0</v>
      </c>
      <c r="L174" s="2">
        <f t="shared" si="20"/>
        <v>0</v>
      </c>
      <c r="M174" s="15">
        <f t="shared" si="21"/>
        <v>0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256</v>
      </c>
      <c r="H175" s="1"/>
      <c r="I175" s="1"/>
      <c r="J175" s="2">
        <v>947</v>
      </c>
      <c r="K175" s="2">
        <v>0</v>
      </c>
      <c r="L175" s="2">
        <f t="shared" si="20"/>
        <v>947</v>
      </c>
      <c r="M175" s="15">
        <f t="shared" si="21"/>
        <v>1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257</v>
      </c>
      <c r="H176" s="1"/>
      <c r="I176" s="1"/>
      <c r="J176" s="2">
        <v>45.54</v>
      </c>
      <c r="K176" s="2">
        <v>0</v>
      </c>
      <c r="L176" s="2">
        <f t="shared" si="20"/>
        <v>45.54</v>
      </c>
      <c r="M176" s="15">
        <f t="shared" si="21"/>
        <v>1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258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259</v>
      </c>
      <c r="H178" s="1"/>
      <c r="I178" s="1"/>
      <c r="J178" s="2">
        <v>0</v>
      </c>
      <c r="K178" s="2">
        <v>0</v>
      </c>
      <c r="L178" s="2">
        <f t="shared" si="20"/>
        <v>0</v>
      </c>
      <c r="M178" s="15">
        <f t="shared" si="21"/>
        <v>0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260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2">
        <v>0</v>
      </c>
      <c r="K181" s="2">
        <v>0</v>
      </c>
      <c r="L181" s="2">
        <f t="shared" si="20"/>
        <v>0</v>
      </c>
      <c r="M181" s="15">
        <f t="shared" si="21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2">
        <v>21.98</v>
      </c>
      <c r="K183" s="2">
        <v>0</v>
      </c>
      <c r="L183" s="2">
        <f t="shared" si="20"/>
        <v>21.98</v>
      </c>
      <c r="M183" s="15">
        <f t="shared" si="21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2">
        <v>0</v>
      </c>
      <c r="K184" s="2">
        <v>0</v>
      </c>
      <c r="L184" s="2">
        <f t="shared" si="20"/>
        <v>0</v>
      </c>
      <c r="M184" s="15">
        <f t="shared" si="21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2">
        <v>0</v>
      </c>
      <c r="K186" s="2">
        <v>0</v>
      </c>
      <c r="L186" s="2">
        <f t="shared" si="20"/>
        <v>0</v>
      </c>
      <c r="M186" s="15">
        <f t="shared" si="21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2">
        <v>26.69</v>
      </c>
      <c r="K187" s="2">
        <v>0</v>
      </c>
      <c r="L187" s="2">
        <f t="shared" si="20"/>
        <v>26.69</v>
      </c>
      <c r="M187" s="15">
        <f t="shared" si="21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270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271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272</v>
      </c>
      <c r="H191" s="1"/>
      <c r="I191" s="1"/>
      <c r="J191" s="2">
        <v>0</v>
      </c>
      <c r="K191" s="2">
        <v>0</v>
      </c>
      <c r="L191" s="2">
        <f t="shared" si="20"/>
        <v>0</v>
      </c>
      <c r="M191" s="15">
        <f t="shared" si="21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2">
        <v>0</v>
      </c>
      <c r="K193" s="2">
        <v>0</v>
      </c>
      <c r="L193" s="2">
        <f t="shared" si="20"/>
        <v>0</v>
      </c>
      <c r="M193" s="15">
        <f t="shared" si="21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2">
        <v>0</v>
      </c>
      <c r="K197" s="2">
        <v>0</v>
      </c>
      <c r="L197" s="2">
        <f t="shared" si="20"/>
        <v>0</v>
      </c>
      <c r="M197" s="15">
        <f t="shared" si="21"/>
        <v>0</v>
      </c>
    </row>
    <row r="198" spans="1:13" ht="15.75" thickBot="1" x14ac:dyDescent="0.3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2">
        <v>0</v>
      </c>
      <c r="K198" s="2">
        <v>2500</v>
      </c>
      <c r="L198" s="2">
        <f t="shared" si="20"/>
        <v>-2500</v>
      </c>
      <c r="M198" s="15">
        <f t="shared" si="21"/>
        <v>0</v>
      </c>
    </row>
    <row r="199" spans="1:13" ht="15.75" thickBot="1" x14ac:dyDescent="0.3">
      <c r="A199" s="1"/>
      <c r="B199" s="1"/>
      <c r="C199" s="1"/>
      <c r="D199" s="1"/>
      <c r="E199" s="1"/>
      <c r="F199" s="1" t="s">
        <v>280</v>
      </c>
      <c r="G199" s="1"/>
      <c r="H199" s="1"/>
      <c r="I199" s="1"/>
      <c r="J199" s="3">
        <f>ROUND(SUM(J172:J198),5)</f>
        <v>1041.21</v>
      </c>
      <c r="K199" s="3">
        <f>ROUND(SUM(K172:K198),5)</f>
        <v>2500</v>
      </c>
      <c r="L199" s="3">
        <f t="shared" si="20"/>
        <v>-1458.79</v>
      </c>
      <c r="M199" s="16">
        <f t="shared" si="21"/>
        <v>0.41648000000000002</v>
      </c>
    </row>
    <row r="200" spans="1:13" x14ac:dyDescent="0.25">
      <c r="A200" s="1"/>
      <c r="B200" s="1"/>
      <c r="C200" s="1"/>
      <c r="D200" s="1"/>
      <c r="E200" s="1" t="s">
        <v>281</v>
      </c>
      <c r="F200" s="1"/>
      <c r="G200" s="1"/>
      <c r="H200" s="1"/>
      <c r="I200" s="1"/>
      <c r="J200" s="2">
        <f>ROUND(SUM(J156:J159)+J171+J199,5)</f>
        <v>3841.79</v>
      </c>
      <c r="K200" s="2">
        <f>ROUND(SUM(K156:K159)+K171+K199,5)</f>
        <v>8383.35</v>
      </c>
      <c r="L200" s="2">
        <f t="shared" si="20"/>
        <v>-4541.5600000000004</v>
      </c>
      <c r="M200" s="15">
        <f t="shared" si="21"/>
        <v>0.45826</v>
      </c>
    </row>
    <row r="201" spans="1:13" x14ac:dyDescent="0.25">
      <c r="A201" s="1"/>
      <c r="B201" s="1"/>
      <c r="C201" s="1"/>
      <c r="D201" s="1"/>
      <c r="E201" s="1" t="s">
        <v>282</v>
      </c>
      <c r="F201" s="1"/>
      <c r="G201" s="1"/>
      <c r="H201" s="1"/>
      <c r="I201" s="1"/>
      <c r="J201" s="2"/>
      <c r="K201" s="2"/>
      <c r="L201" s="2"/>
      <c r="M201" s="15"/>
    </row>
    <row r="202" spans="1:13" x14ac:dyDescent="0.25">
      <c r="A202" s="1"/>
      <c r="B202" s="1"/>
      <c r="C202" s="1"/>
      <c r="D202" s="1"/>
      <c r="E202" s="1"/>
      <c r="F202" s="1" t="s">
        <v>283</v>
      </c>
      <c r="G202" s="1"/>
      <c r="H202" s="1"/>
      <c r="I202" s="1"/>
      <c r="J202" s="2">
        <v>24.51</v>
      </c>
      <c r="K202" s="2">
        <v>0</v>
      </c>
      <c r="L202" s="2">
        <f>ROUND((J202-K202),5)</f>
        <v>24.51</v>
      </c>
      <c r="M202" s="15">
        <f>ROUND(IF(K202=0, IF(J202=0, 0, 1), J202/K202),5)</f>
        <v>1</v>
      </c>
    </row>
    <row r="203" spans="1:13" ht="15.75" thickBot="1" x14ac:dyDescent="0.3">
      <c r="A203" s="1"/>
      <c r="B203" s="1"/>
      <c r="C203" s="1"/>
      <c r="D203" s="1"/>
      <c r="E203" s="1"/>
      <c r="F203" s="1" t="s">
        <v>284</v>
      </c>
      <c r="G203" s="1"/>
      <c r="H203" s="1"/>
      <c r="I203" s="1"/>
      <c r="J203" s="4">
        <v>0</v>
      </c>
      <c r="K203" s="4">
        <v>0</v>
      </c>
      <c r="L203" s="4">
        <f>ROUND((J203-K203),5)</f>
        <v>0</v>
      </c>
      <c r="M203" s="17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 t="s">
        <v>285</v>
      </c>
      <c r="F204" s="1"/>
      <c r="G204" s="1"/>
      <c r="H204" s="1"/>
      <c r="I204" s="1"/>
      <c r="J204" s="2">
        <f>ROUND(SUM(J201:J203),5)</f>
        <v>24.51</v>
      </c>
      <c r="K204" s="2">
        <f>ROUND(SUM(K201:K203),5)</f>
        <v>0</v>
      </c>
      <c r="L204" s="2">
        <f>ROUND((J204-K204),5)</f>
        <v>24.51</v>
      </c>
      <c r="M204" s="15">
        <f>ROUND(IF(K204=0, IF(J204=0, 0, 1), J204/K204),5)</f>
        <v>1</v>
      </c>
    </row>
    <row r="205" spans="1:13" x14ac:dyDescent="0.25">
      <c r="A205" s="1"/>
      <c r="B205" s="1"/>
      <c r="C205" s="1"/>
      <c r="D205" s="1"/>
      <c r="E205" s="1" t="s">
        <v>286</v>
      </c>
      <c r="F205" s="1"/>
      <c r="G205" s="1"/>
      <c r="H205" s="1"/>
      <c r="I205" s="1"/>
      <c r="J205" s="2"/>
      <c r="K205" s="2"/>
      <c r="L205" s="2"/>
      <c r="M205" s="15"/>
    </row>
    <row r="206" spans="1:13" x14ac:dyDescent="0.25">
      <c r="A206" s="1"/>
      <c r="B206" s="1"/>
      <c r="C206" s="1"/>
      <c r="D206" s="1"/>
      <c r="E206" s="1"/>
      <c r="F206" s="1" t="s">
        <v>287</v>
      </c>
      <c r="G206" s="1"/>
      <c r="H206" s="1"/>
      <c r="I206" s="1"/>
      <c r="J206" s="2">
        <v>169.99</v>
      </c>
      <c r="K206" s="2">
        <v>700</v>
      </c>
      <c r="L206" s="2">
        <f>ROUND((J206-K206),5)</f>
        <v>-530.01</v>
      </c>
      <c r="M206" s="15">
        <f>ROUND(IF(K206=0, IF(J206=0, 0, 1), J206/K206),5)</f>
        <v>0.24284</v>
      </c>
    </row>
    <row r="207" spans="1:13" x14ac:dyDescent="0.25">
      <c r="A207" s="1"/>
      <c r="B207" s="1"/>
      <c r="C207" s="1"/>
      <c r="D207" s="1"/>
      <c r="E207" s="1"/>
      <c r="F207" s="1" t="s">
        <v>288</v>
      </c>
      <c r="G207" s="1"/>
      <c r="H207" s="1"/>
      <c r="I207" s="1"/>
      <c r="J207" s="2"/>
      <c r="K207" s="2"/>
      <c r="L207" s="2"/>
      <c r="M207" s="15"/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2">
        <v>32</v>
      </c>
      <c r="K208" s="2">
        <v>0</v>
      </c>
      <c r="L208" s="2">
        <f t="shared" ref="L208:L214" si="22">ROUND((J208-K208),5)</f>
        <v>32</v>
      </c>
      <c r="M208" s="15">
        <f t="shared" ref="M208:M214" si="23"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2">
        <v>0</v>
      </c>
      <c r="K209" s="2">
        <v>0</v>
      </c>
      <c r="L209" s="2">
        <f t="shared" si="22"/>
        <v>0</v>
      </c>
      <c r="M209" s="15">
        <f t="shared" si="23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2">
        <v>0</v>
      </c>
      <c r="K210" s="2">
        <v>91.67</v>
      </c>
      <c r="L210" s="2">
        <f t="shared" si="22"/>
        <v>-91.67</v>
      </c>
      <c r="M210" s="15">
        <f t="shared" si="23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2">
        <v>0</v>
      </c>
      <c r="K211" s="2">
        <v>6000</v>
      </c>
      <c r="L211" s="2">
        <f t="shared" si="22"/>
        <v>-6000</v>
      </c>
      <c r="M211" s="15">
        <f t="shared" si="23"/>
        <v>0</v>
      </c>
    </row>
    <row r="212" spans="1:13" ht="15.75" thickBot="1" x14ac:dyDescent="0.3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4">
        <v>3944.96</v>
      </c>
      <c r="K212" s="4">
        <v>1000</v>
      </c>
      <c r="L212" s="4">
        <f t="shared" si="22"/>
        <v>2944.96</v>
      </c>
      <c r="M212" s="17">
        <f t="shared" si="23"/>
        <v>3.94496</v>
      </c>
    </row>
    <row r="213" spans="1:13" x14ac:dyDescent="0.25">
      <c r="A213" s="1"/>
      <c r="B213" s="1"/>
      <c r="C213" s="1"/>
      <c r="D213" s="1"/>
      <c r="E213" s="1"/>
      <c r="F213" s="1" t="s">
        <v>294</v>
      </c>
      <c r="G213" s="1"/>
      <c r="H213" s="1"/>
      <c r="I213" s="1"/>
      <c r="J213" s="2">
        <f>ROUND(SUM(J207:J212),5)</f>
        <v>3976.96</v>
      </c>
      <c r="K213" s="2">
        <f>ROUND(SUM(K207:K212),5)</f>
        <v>7091.67</v>
      </c>
      <c r="L213" s="2">
        <f t="shared" si="22"/>
        <v>-3114.71</v>
      </c>
      <c r="M213" s="15">
        <f t="shared" si="23"/>
        <v>0.56079000000000001</v>
      </c>
    </row>
    <row r="214" spans="1:13" x14ac:dyDescent="0.25">
      <c r="A214" s="1"/>
      <c r="B214" s="1"/>
      <c r="C214" s="1"/>
      <c r="D214" s="1"/>
      <c r="E214" s="1"/>
      <c r="F214" s="1" t="s">
        <v>295</v>
      </c>
      <c r="G214" s="1"/>
      <c r="H214" s="1"/>
      <c r="I214" s="1"/>
      <c r="J214" s="2">
        <v>5000</v>
      </c>
      <c r="K214" s="2">
        <v>23160</v>
      </c>
      <c r="L214" s="2">
        <f t="shared" si="22"/>
        <v>-18160</v>
      </c>
      <c r="M214" s="15">
        <f t="shared" si="23"/>
        <v>0.21589</v>
      </c>
    </row>
    <row r="215" spans="1:13" x14ac:dyDescent="0.25">
      <c r="A215" s="1"/>
      <c r="B215" s="1"/>
      <c r="C215" s="1"/>
      <c r="D215" s="1"/>
      <c r="E215" s="1"/>
      <c r="F215" s="1" t="s">
        <v>296</v>
      </c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2">
        <v>74.08</v>
      </c>
      <c r="K216" s="2">
        <v>208.34</v>
      </c>
      <c r="L216" s="2">
        <f>ROUND((J216-K216),5)</f>
        <v>-134.26</v>
      </c>
      <c r="M216" s="15">
        <f>ROUND(IF(K216=0, IF(J216=0, 0, 1), J216/K216),5)</f>
        <v>0.35557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298</v>
      </c>
      <c r="H217" s="1"/>
      <c r="I217" s="1"/>
      <c r="J217" s="2">
        <v>116.45</v>
      </c>
      <c r="K217" s="2">
        <v>83.33</v>
      </c>
      <c r="L217" s="2">
        <f>ROUND((J217-K217),5)</f>
        <v>33.119999999999997</v>
      </c>
      <c r="M217" s="15">
        <f>ROUND(IF(K217=0, IF(J217=0, 0, 1), J217/K217),5)</f>
        <v>1.3974599999999999</v>
      </c>
    </row>
    <row r="218" spans="1:13" ht="15.75" thickBot="1" x14ac:dyDescent="0.3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3">
        <f>ROUND(SUM(J215:J217),5)</f>
        <v>190.53</v>
      </c>
      <c r="K218" s="3">
        <f>ROUND(SUM(K215:K217),5)</f>
        <v>291.67</v>
      </c>
      <c r="L218" s="3">
        <f>ROUND((J218-K218),5)</f>
        <v>-101.14</v>
      </c>
      <c r="M218" s="16">
        <f>ROUND(IF(K218=0, IF(J218=0, 0, 1), J218/K218),5)</f>
        <v>0.65324000000000004</v>
      </c>
    </row>
    <row r="219" spans="1:13" x14ac:dyDescent="0.25">
      <c r="A219" s="1"/>
      <c r="B219" s="1"/>
      <c r="C219" s="1"/>
      <c r="D219" s="1"/>
      <c r="E219" s="1" t="s">
        <v>300</v>
      </c>
      <c r="F219" s="1"/>
      <c r="G219" s="1"/>
      <c r="H219" s="1"/>
      <c r="I219" s="1"/>
      <c r="J219" s="2">
        <f>ROUND(SUM(J205:J206)+SUM(J213:J214)+J218,5)</f>
        <v>9337.48</v>
      </c>
      <c r="K219" s="2">
        <f>ROUND(SUM(K205:K206)+SUM(K213:K214)+K218,5)</f>
        <v>31243.34</v>
      </c>
      <c r="L219" s="2">
        <f>ROUND((J219-K219),5)</f>
        <v>-21905.86</v>
      </c>
      <c r="M219" s="15">
        <f>ROUND(IF(K219=0, IF(J219=0, 0, 1), J219/K219),5)</f>
        <v>0.29886000000000001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2"/>
      <c r="K220" s="2"/>
      <c r="L220" s="2"/>
      <c r="M220" s="15"/>
    </row>
    <row r="221" spans="1:13" x14ac:dyDescent="0.25">
      <c r="A221" s="1"/>
      <c r="B221" s="1"/>
      <c r="C221" s="1"/>
      <c r="D221" s="1"/>
      <c r="E221" s="1"/>
      <c r="F221" s="1" t="s">
        <v>302</v>
      </c>
      <c r="G221" s="1"/>
      <c r="H221" s="1"/>
      <c r="I221" s="1"/>
      <c r="J221" s="2">
        <v>160</v>
      </c>
      <c r="K221" s="2">
        <v>875</v>
      </c>
      <c r="L221" s="2">
        <f t="shared" ref="L221:L226" si="24">ROUND((J221-K221),5)</f>
        <v>-715</v>
      </c>
      <c r="M221" s="15">
        <f t="shared" ref="M221:M226" si="25">ROUND(IF(K221=0, IF(J221=0, 0, 1), J221/K221),5)</f>
        <v>0.18285999999999999</v>
      </c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2">
        <v>0</v>
      </c>
      <c r="K222" s="2">
        <v>0</v>
      </c>
      <c r="L222" s="2">
        <f t="shared" si="24"/>
        <v>0</v>
      </c>
      <c r="M222" s="15">
        <f t="shared" si="25"/>
        <v>0</v>
      </c>
    </row>
    <row r="223" spans="1:13" x14ac:dyDescent="0.25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2">
        <v>0</v>
      </c>
      <c r="K223" s="2">
        <v>0</v>
      </c>
      <c r="L223" s="2">
        <f t="shared" si="24"/>
        <v>0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305</v>
      </c>
      <c r="G224" s="1"/>
      <c r="H224" s="1"/>
      <c r="I224" s="1"/>
      <c r="J224" s="2">
        <v>0</v>
      </c>
      <c r="K224" s="2">
        <v>1117.72</v>
      </c>
      <c r="L224" s="2">
        <f t="shared" si="24"/>
        <v>-1117.72</v>
      </c>
      <c r="M224" s="15">
        <f t="shared" si="25"/>
        <v>0</v>
      </c>
    </row>
    <row r="225" spans="1:13" x14ac:dyDescent="0.25">
      <c r="A225" s="1"/>
      <c r="B225" s="1"/>
      <c r="C225" s="1"/>
      <c r="D225" s="1"/>
      <c r="E225" s="1"/>
      <c r="F225" s="1" t="s">
        <v>306</v>
      </c>
      <c r="G225" s="1"/>
      <c r="H225" s="1"/>
      <c r="I225" s="1"/>
      <c r="J225" s="2">
        <v>0</v>
      </c>
      <c r="K225" s="2">
        <v>470.84</v>
      </c>
      <c r="L225" s="2">
        <f t="shared" si="24"/>
        <v>-470.84</v>
      </c>
      <c r="M225" s="15">
        <f t="shared" si="25"/>
        <v>0</v>
      </c>
    </row>
    <row r="226" spans="1:13" x14ac:dyDescent="0.25">
      <c r="A226" s="1"/>
      <c r="B226" s="1"/>
      <c r="C226" s="1"/>
      <c r="D226" s="1"/>
      <c r="E226" s="1"/>
      <c r="F226" s="1" t="s">
        <v>307</v>
      </c>
      <c r="G226" s="1"/>
      <c r="H226" s="1"/>
      <c r="I226" s="1"/>
      <c r="J226" s="2">
        <v>0</v>
      </c>
      <c r="K226" s="2">
        <v>2250</v>
      </c>
      <c r="L226" s="2">
        <f t="shared" si="24"/>
        <v>-2250</v>
      </c>
      <c r="M226" s="15">
        <f t="shared" si="25"/>
        <v>0</v>
      </c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/>
      <c r="G228" s="1" t="s">
        <v>309</v>
      </c>
      <c r="H228" s="1"/>
      <c r="I228" s="1"/>
      <c r="J228" s="2">
        <v>0</v>
      </c>
      <c r="K228" s="2">
        <v>0</v>
      </c>
      <c r="L228" s="2">
        <f t="shared" ref="L228:L234" si="26">ROUND((J228-K228),5)</f>
        <v>0</v>
      </c>
      <c r="M228" s="15">
        <f t="shared" ref="M228:M234" si="27">ROUND(IF(K228=0, IF(J228=0, 0, 1), J228/K228),5)</f>
        <v>0</v>
      </c>
    </row>
    <row r="229" spans="1:13" ht="15.75" thickBot="1" x14ac:dyDescent="0.3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2">
        <v>0</v>
      </c>
      <c r="K229" s="2">
        <v>0</v>
      </c>
      <c r="L229" s="2">
        <f t="shared" si="26"/>
        <v>0</v>
      </c>
      <c r="M229" s="15">
        <f t="shared" si="27"/>
        <v>0</v>
      </c>
    </row>
    <row r="230" spans="1:13" ht="15.75" thickBot="1" x14ac:dyDescent="0.3">
      <c r="A230" s="1"/>
      <c r="B230" s="1"/>
      <c r="C230" s="1"/>
      <c r="D230" s="1"/>
      <c r="E230" s="1"/>
      <c r="F230" s="1" t="s">
        <v>311</v>
      </c>
      <c r="G230" s="1"/>
      <c r="H230" s="1"/>
      <c r="I230" s="1"/>
      <c r="J230" s="3">
        <f>ROUND(SUM(J227:J229),5)</f>
        <v>0</v>
      </c>
      <c r="K230" s="3">
        <f>ROUND(SUM(K227:K229),5)</f>
        <v>0</v>
      </c>
      <c r="L230" s="3">
        <f t="shared" si="26"/>
        <v>0</v>
      </c>
      <c r="M230" s="16">
        <f t="shared" si="27"/>
        <v>0</v>
      </c>
    </row>
    <row r="231" spans="1:13" x14ac:dyDescent="0.25">
      <c r="A231" s="1"/>
      <c r="B231" s="1"/>
      <c r="C231" s="1"/>
      <c r="D231" s="1"/>
      <c r="E231" s="1" t="s">
        <v>312</v>
      </c>
      <c r="F231" s="1"/>
      <c r="G231" s="1"/>
      <c r="H231" s="1"/>
      <c r="I231" s="1"/>
      <c r="J231" s="2">
        <f>ROUND(SUM(J220:J226)+J230,5)</f>
        <v>160</v>
      </c>
      <c r="K231" s="2">
        <f>ROUND(SUM(K220:K226)+K230,5)</f>
        <v>4713.5600000000004</v>
      </c>
      <c r="L231" s="2">
        <f t="shared" si="26"/>
        <v>-4553.5600000000004</v>
      </c>
      <c r="M231" s="15">
        <f t="shared" si="27"/>
        <v>3.3939999999999998E-2</v>
      </c>
    </row>
    <row r="232" spans="1:13" ht="15.75" thickBot="1" x14ac:dyDescent="0.3">
      <c r="A232" s="1"/>
      <c r="B232" s="1"/>
      <c r="C232" s="1"/>
      <c r="D232" s="1"/>
      <c r="E232" s="1" t="s">
        <v>313</v>
      </c>
      <c r="F232" s="1"/>
      <c r="G232" s="1"/>
      <c r="H232" s="1"/>
      <c r="I232" s="1"/>
      <c r="J232" s="2">
        <v>0</v>
      </c>
      <c r="K232" s="2">
        <v>0</v>
      </c>
      <c r="L232" s="2">
        <f t="shared" si="26"/>
        <v>0</v>
      </c>
      <c r="M232" s="15">
        <f t="shared" si="27"/>
        <v>0</v>
      </c>
    </row>
    <row r="233" spans="1:13" ht="15.75" thickBot="1" x14ac:dyDescent="0.3">
      <c r="A233" s="1"/>
      <c r="B233" s="1"/>
      <c r="C233" s="1"/>
      <c r="D233" s="1" t="s">
        <v>314</v>
      </c>
      <c r="E233" s="1"/>
      <c r="F233" s="1"/>
      <c r="G233" s="1"/>
      <c r="H233" s="1"/>
      <c r="I233" s="1"/>
      <c r="J233" s="3">
        <f>ROUND(SUM(J40:J41)+J47+J144+J148+J155+J200+J204+J219+SUM(J231:J232),5)</f>
        <v>101101.55</v>
      </c>
      <c r="K233" s="3">
        <f>ROUND(SUM(K40:K41)+K47+K144+K148+K155+K200+K204+K219+SUM(K231:K232),5)</f>
        <v>140986.23000000001</v>
      </c>
      <c r="L233" s="3">
        <f t="shared" si="26"/>
        <v>-39884.68</v>
      </c>
      <c r="M233" s="16">
        <f t="shared" si="27"/>
        <v>0.71709999999999996</v>
      </c>
    </row>
    <row r="234" spans="1:13" x14ac:dyDescent="0.25">
      <c r="A234" s="1"/>
      <c r="B234" s="1" t="s">
        <v>315</v>
      </c>
      <c r="C234" s="1"/>
      <c r="D234" s="1"/>
      <c r="E234" s="1"/>
      <c r="F234" s="1"/>
      <c r="G234" s="1"/>
      <c r="H234" s="1"/>
      <c r="I234" s="1"/>
      <c r="J234" s="2">
        <f>ROUND(J3+J39-J233,5)</f>
        <v>-59425.96</v>
      </c>
      <c r="K234" s="2">
        <f>ROUND(K3+K39-K233,5)</f>
        <v>28039.95</v>
      </c>
      <c r="L234" s="2">
        <f t="shared" si="26"/>
        <v>-87465.91</v>
      </c>
      <c r="M234" s="15">
        <f t="shared" si="27"/>
        <v>-2.1193300000000002</v>
      </c>
    </row>
    <row r="235" spans="1:13" x14ac:dyDescent="0.25">
      <c r="A235" s="1"/>
      <c r="B235" s="1" t="s">
        <v>316</v>
      </c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 t="s">
        <v>317</v>
      </c>
      <c r="D236" s="1"/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 t="s">
        <v>318</v>
      </c>
      <c r="E237" s="1"/>
      <c r="F237" s="1"/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 t="s">
        <v>319</v>
      </c>
      <c r="F238" s="1"/>
      <c r="G238" s="1"/>
      <c r="H238" s="1"/>
      <c r="I238" s="1"/>
      <c r="J238" s="2">
        <v>988.04</v>
      </c>
      <c r="K238" s="2"/>
      <c r="L238" s="2"/>
      <c r="M238" s="15"/>
    </row>
    <row r="239" spans="1:13" x14ac:dyDescent="0.25">
      <c r="A239" s="1"/>
      <c r="B239" s="1"/>
      <c r="C239" s="1"/>
      <c r="D239" s="1"/>
      <c r="E239" s="1" t="s">
        <v>320</v>
      </c>
      <c r="F239" s="1"/>
      <c r="G239" s="1"/>
      <c r="H239" s="1"/>
      <c r="I239" s="1"/>
      <c r="J239" s="2"/>
      <c r="K239" s="2"/>
      <c r="L239" s="2"/>
      <c r="M239" s="15"/>
    </row>
    <row r="240" spans="1:13" x14ac:dyDescent="0.25">
      <c r="A240" s="1"/>
      <c r="B240" s="1"/>
      <c r="C240" s="1"/>
      <c r="D240" s="1"/>
      <c r="E240" s="1"/>
      <c r="F240" s="1" t="s">
        <v>321</v>
      </c>
      <c r="G240" s="1"/>
      <c r="H240" s="1"/>
      <c r="I240" s="1"/>
      <c r="J240" s="2">
        <v>0</v>
      </c>
      <c r="K240" s="2">
        <v>166.67</v>
      </c>
      <c r="L240" s="2">
        <f t="shared" ref="L240:L247" si="28">ROUND((J240-K240),5)</f>
        <v>-166.67</v>
      </c>
      <c r="M240" s="15">
        <f t="shared" ref="M240:M247" si="29">ROUND(IF(K240=0, IF(J240=0, 0, 1), J240/K240),5)</f>
        <v>0</v>
      </c>
    </row>
    <row r="241" spans="1:13" x14ac:dyDescent="0.25">
      <c r="A241" s="1"/>
      <c r="B241" s="1"/>
      <c r="C241" s="1"/>
      <c r="D241" s="1"/>
      <c r="E241" s="1"/>
      <c r="F241" s="1" t="s">
        <v>322</v>
      </c>
      <c r="G241" s="1"/>
      <c r="H241" s="1"/>
      <c r="I241" s="1"/>
      <c r="J241" s="2">
        <v>1000</v>
      </c>
      <c r="K241" s="2">
        <v>0</v>
      </c>
      <c r="L241" s="2">
        <f t="shared" si="28"/>
        <v>1000</v>
      </c>
      <c r="M241" s="15">
        <f t="shared" si="29"/>
        <v>1</v>
      </c>
    </row>
    <row r="242" spans="1:13" x14ac:dyDescent="0.25">
      <c r="A242" s="1"/>
      <c r="B242" s="1"/>
      <c r="C242" s="1"/>
      <c r="D242" s="1"/>
      <c r="E242" s="1"/>
      <c r="F242" s="1" t="s">
        <v>323</v>
      </c>
      <c r="G242" s="1"/>
      <c r="H242" s="1"/>
      <c r="I242" s="1"/>
      <c r="J242" s="2">
        <v>0</v>
      </c>
      <c r="K242" s="2">
        <v>0</v>
      </c>
      <c r="L242" s="2">
        <f t="shared" si="28"/>
        <v>0</v>
      </c>
      <c r="M242" s="15">
        <f t="shared" si="29"/>
        <v>0</v>
      </c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2">
        <v>0</v>
      </c>
      <c r="K243" s="2">
        <v>0</v>
      </c>
      <c r="L243" s="2">
        <f t="shared" si="28"/>
        <v>0</v>
      </c>
      <c r="M243" s="15">
        <f t="shared" si="29"/>
        <v>0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2">
        <v>846</v>
      </c>
      <c r="K244" s="2">
        <v>0</v>
      </c>
      <c r="L244" s="2">
        <f t="shared" si="28"/>
        <v>846</v>
      </c>
      <c r="M244" s="15">
        <f t="shared" si="29"/>
        <v>1</v>
      </c>
    </row>
    <row r="245" spans="1:13" ht="15.75" thickBot="1" x14ac:dyDescent="0.3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4">
        <v>0</v>
      </c>
      <c r="K245" s="4">
        <v>0</v>
      </c>
      <c r="L245" s="4">
        <f t="shared" si="28"/>
        <v>0</v>
      </c>
      <c r="M245" s="17">
        <f t="shared" si="29"/>
        <v>0</v>
      </c>
    </row>
    <row r="246" spans="1:13" x14ac:dyDescent="0.25">
      <c r="A246" s="1"/>
      <c r="B246" s="1"/>
      <c r="C246" s="1"/>
      <c r="D246" s="1"/>
      <c r="E246" s="1" t="s">
        <v>327</v>
      </c>
      <c r="F246" s="1"/>
      <c r="G246" s="1"/>
      <c r="H246" s="1"/>
      <c r="I246" s="1"/>
      <c r="J246" s="2">
        <f>ROUND(SUM(J239:J245),5)</f>
        <v>1846</v>
      </c>
      <c r="K246" s="2">
        <f>ROUND(SUM(K239:K245),5)</f>
        <v>166.67</v>
      </c>
      <c r="L246" s="2">
        <f t="shared" si="28"/>
        <v>1679.33</v>
      </c>
      <c r="M246" s="15">
        <f t="shared" si="29"/>
        <v>11.07578</v>
      </c>
    </row>
    <row r="247" spans="1:13" x14ac:dyDescent="0.25">
      <c r="A247" s="1"/>
      <c r="B247" s="1"/>
      <c r="C247" s="1"/>
      <c r="D247" s="1"/>
      <c r="E247" s="1" t="s">
        <v>328</v>
      </c>
      <c r="F247" s="1"/>
      <c r="G247" s="1"/>
      <c r="H247" s="1"/>
      <c r="I247" s="1"/>
      <c r="J247" s="2">
        <v>0</v>
      </c>
      <c r="K247" s="2">
        <v>0</v>
      </c>
      <c r="L247" s="2">
        <f t="shared" si="28"/>
        <v>0</v>
      </c>
      <c r="M247" s="15">
        <f t="shared" si="29"/>
        <v>0</v>
      </c>
    </row>
    <row r="248" spans="1:13" x14ac:dyDescent="0.25">
      <c r="A248" s="1"/>
      <c r="B248" s="1"/>
      <c r="C248" s="1"/>
      <c r="D248" s="1"/>
      <c r="E248" s="1" t="s">
        <v>329</v>
      </c>
      <c r="F248" s="1"/>
      <c r="G248" s="1"/>
      <c r="H248" s="1"/>
      <c r="I248" s="1"/>
      <c r="J248" s="2"/>
      <c r="K248" s="2"/>
      <c r="L248" s="2"/>
      <c r="M248" s="15"/>
    </row>
    <row r="249" spans="1:13" x14ac:dyDescent="0.25">
      <c r="A249" s="1"/>
      <c r="B249" s="1"/>
      <c r="C249" s="1"/>
      <c r="D249" s="1"/>
      <c r="E249" s="1"/>
      <c r="F249" s="1" t="s">
        <v>330</v>
      </c>
      <c r="G249" s="1"/>
      <c r="H249" s="1"/>
      <c r="I249" s="1"/>
      <c r="J249" s="2">
        <v>0</v>
      </c>
      <c r="K249" s="2">
        <v>0</v>
      </c>
      <c r="L249" s="2">
        <f t="shared" ref="L249:L254" si="30">ROUND((J249-K249),5)</f>
        <v>0</v>
      </c>
      <c r="M249" s="15">
        <f t="shared" ref="M249:M254" si="31">ROUND(IF(K249=0, IF(J249=0, 0, 1), J249/K249),5)</f>
        <v>0</v>
      </c>
    </row>
    <row r="250" spans="1:13" x14ac:dyDescent="0.25">
      <c r="A250" s="1"/>
      <c r="B250" s="1"/>
      <c r="C250" s="1"/>
      <c r="D250" s="1"/>
      <c r="E250" s="1"/>
      <c r="F250" s="1" t="s">
        <v>331</v>
      </c>
      <c r="G250" s="1"/>
      <c r="H250" s="1"/>
      <c r="I250" s="1"/>
      <c r="J250" s="2">
        <v>0</v>
      </c>
      <c r="K250" s="2">
        <v>0</v>
      </c>
      <c r="L250" s="2">
        <f t="shared" si="30"/>
        <v>0</v>
      </c>
      <c r="M250" s="15">
        <f t="shared" si="31"/>
        <v>0</v>
      </c>
    </row>
    <row r="251" spans="1:13" x14ac:dyDescent="0.25">
      <c r="A251" s="1"/>
      <c r="B251" s="1"/>
      <c r="C251" s="1"/>
      <c r="D251" s="1"/>
      <c r="E251" s="1"/>
      <c r="F251" s="1" t="s">
        <v>332</v>
      </c>
      <c r="G251" s="1"/>
      <c r="H251" s="1"/>
      <c r="I251" s="1"/>
      <c r="J251" s="2">
        <v>0</v>
      </c>
      <c r="K251" s="2">
        <v>0</v>
      </c>
      <c r="L251" s="2">
        <f t="shared" si="30"/>
        <v>0</v>
      </c>
      <c r="M251" s="15">
        <f t="shared" si="31"/>
        <v>0</v>
      </c>
    </row>
    <row r="252" spans="1:13" ht="15.75" thickBot="1" x14ac:dyDescent="0.3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4">
        <v>0</v>
      </c>
      <c r="K252" s="4">
        <v>0</v>
      </c>
      <c r="L252" s="4">
        <f t="shared" si="30"/>
        <v>0</v>
      </c>
      <c r="M252" s="17">
        <f t="shared" si="31"/>
        <v>0</v>
      </c>
    </row>
    <row r="253" spans="1:13" x14ac:dyDescent="0.25">
      <c r="A253" s="1"/>
      <c r="B253" s="1"/>
      <c r="C253" s="1"/>
      <c r="D253" s="1"/>
      <c r="E253" s="1" t="s">
        <v>334</v>
      </c>
      <c r="F253" s="1"/>
      <c r="G253" s="1"/>
      <c r="H253" s="1"/>
      <c r="I253" s="1"/>
      <c r="J253" s="2">
        <f>ROUND(SUM(J248:J252),5)</f>
        <v>0</v>
      </c>
      <c r="K253" s="2">
        <f>ROUND(SUM(K248:K252),5)</f>
        <v>0</v>
      </c>
      <c r="L253" s="2">
        <f t="shared" si="30"/>
        <v>0</v>
      </c>
      <c r="M253" s="15">
        <f t="shared" si="31"/>
        <v>0</v>
      </c>
    </row>
    <row r="254" spans="1:13" x14ac:dyDescent="0.25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2">
        <v>0</v>
      </c>
      <c r="K254" s="2">
        <v>0</v>
      </c>
      <c r="L254" s="2">
        <f t="shared" si="30"/>
        <v>0</v>
      </c>
      <c r="M254" s="15">
        <f t="shared" si="31"/>
        <v>0</v>
      </c>
    </row>
    <row r="255" spans="1:13" x14ac:dyDescent="0.25">
      <c r="A255" s="1"/>
      <c r="B255" s="1"/>
      <c r="C255" s="1"/>
      <c r="D255" s="1"/>
      <c r="E255" s="1" t="s">
        <v>336</v>
      </c>
      <c r="F255" s="1"/>
      <c r="G255" s="1"/>
      <c r="H255" s="1"/>
      <c r="I255" s="1"/>
      <c r="J255" s="2"/>
      <c r="K255" s="2"/>
      <c r="L255" s="2"/>
      <c r="M255" s="15"/>
    </row>
    <row r="256" spans="1:13" x14ac:dyDescent="0.25">
      <c r="A256" s="1"/>
      <c r="B256" s="1"/>
      <c r="C256" s="1"/>
      <c r="D256" s="1"/>
      <c r="E256" s="1"/>
      <c r="F256" s="1" t="s">
        <v>337</v>
      </c>
      <c r="G256" s="1"/>
      <c r="H256" s="1"/>
      <c r="I256" s="1"/>
      <c r="J256" s="2">
        <v>0</v>
      </c>
      <c r="K256" s="2">
        <v>0</v>
      </c>
      <c r="L256" s="2">
        <f t="shared" ref="L256:L269" si="32">ROUND((J256-K256),5)</f>
        <v>0</v>
      </c>
      <c r="M256" s="15">
        <f t="shared" ref="M256:M269" si="33">ROUND(IF(K256=0, IF(J256=0, 0, 1), J256/K256),5)</f>
        <v>0</v>
      </c>
    </row>
    <row r="257" spans="1:13" x14ac:dyDescent="0.25">
      <c r="A257" s="1"/>
      <c r="B257" s="1"/>
      <c r="C257" s="1"/>
      <c r="D257" s="1"/>
      <c r="E257" s="1"/>
      <c r="F257" s="1" t="s">
        <v>338</v>
      </c>
      <c r="G257" s="1"/>
      <c r="H257" s="1"/>
      <c r="I257" s="1"/>
      <c r="J257" s="2">
        <v>0</v>
      </c>
      <c r="K257" s="2">
        <v>0</v>
      </c>
      <c r="L257" s="2">
        <f t="shared" si="32"/>
        <v>0</v>
      </c>
      <c r="M257" s="15">
        <f t="shared" si="33"/>
        <v>0</v>
      </c>
    </row>
    <row r="258" spans="1:13" x14ac:dyDescent="0.25">
      <c r="A258" s="1"/>
      <c r="B258" s="1"/>
      <c r="C258" s="1"/>
      <c r="D258" s="1"/>
      <c r="E258" s="1"/>
      <c r="F258" s="1" t="s">
        <v>339</v>
      </c>
      <c r="G258" s="1"/>
      <c r="H258" s="1"/>
      <c r="I258" s="1"/>
      <c r="J258" s="2">
        <v>0</v>
      </c>
      <c r="K258" s="2">
        <v>0</v>
      </c>
      <c r="L258" s="2">
        <f t="shared" si="32"/>
        <v>0</v>
      </c>
      <c r="M258" s="15">
        <f t="shared" si="33"/>
        <v>0</v>
      </c>
    </row>
    <row r="259" spans="1:13" x14ac:dyDescent="0.25">
      <c r="A259" s="1"/>
      <c r="B259" s="1"/>
      <c r="C259" s="1"/>
      <c r="D259" s="1"/>
      <c r="E259" s="1"/>
      <c r="F259" s="1" t="s">
        <v>340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341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342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2">
        <v>0</v>
      </c>
      <c r="K265" s="2">
        <v>0</v>
      </c>
      <c r="L265" s="2">
        <f t="shared" si="32"/>
        <v>0</v>
      </c>
      <c r="M265" s="15">
        <f t="shared" si="33"/>
        <v>0</v>
      </c>
    </row>
    <row r="266" spans="1:13" ht="15.75" thickBot="1" x14ac:dyDescent="0.3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2">
        <v>0</v>
      </c>
      <c r="K266" s="2">
        <v>0</v>
      </c>
      <c r="L266" s="2">
        <f t="shared" si="32"/>
        <v>0</v>
      </c>
      <c r="M266" s="15">
        <f t="shared" si="33"/>
        <v>0</v>
      </c>
    </row>
    <row r="267" spans="1:13" ht="15.75" thickBot="1" x14ac:dyDescent="0.3">
      <c r="A267" s="1"/>
      <c r="B267" s="1"/>
      <c r="C267" s="1"/>
      <c r="D267" s="1"/>
      <c r="E267" s="1" t="s">
        <v>348</v>
      </c>
      <c r="F267" s="1"/>
      <c r="G267" s="1"/>
      <c r="H267" s="1"/>
      <c r="I267" s="1"/>
      <c r="J267" s="5">
        <f>ROUND(SUM(J255:J266),5)</f>
        <v>0</v>
      </c>
      <c r="K267" s="5">
        <f>ROUND(SUM(K255:K266),5)</f>
        <v>0</v>
      </c>
      <c r="L267" s="5">
        <f t="shared" si="32"/>
        <v>0</v>
      </c>
      <c r="M267" s="18">
        <f t="shared" si="33"/>
        <v>0</v>
      </c>
    </row>
    <row r="268" spans="1:13" ht="15.75" thickBot="1" x14ac:dyDescent="0.3">
      <c r="A268" s="1"/>
      <c r="B268" s="1"/>
      <c r="C268" s="1"/>
      <c r="D268" s="1" t="s">
        <v>349</v>
      </c>
      <c r="E268" s="1"/>
      <c r="F268" s="1"/>
      <c r="G268" s="1"/>
      <c r="H268" s="1"/>
      <c r="I268" s="1"/>
      <c r="J268" s="3">
        <f>ROUND(SUM(J237:J238)+SUM(J246:J247)+SUM(J253:J254)+J267,5)</f>
        <v>2834.04</v>
      </c>
      <c r="K268" s="3">
        <f>ROUND(SUM(K237:K238)+SUM(K246:K247)+SUM(K253:K254)+K267,5)</f>
        <v>166.67</v>
      </c>
      <c r="L268" s="3">
        <f t="shared" si="32"/>
        <v>2667.37</v>
      </c>
      <c r="M268" s="16">
        <f t="shared" si="33"/>
        <v>17.003900000000002</v>
      </c>
    </row>
    <row r="269" spans="1:13" x14ac:dyDescent="0.25">
      <c r="A269" s="1"/>
      <c r="B269" s="1"/>
      <c r="C269" s="1" t="s">
        <v>350</v>
      </c>
      <c r="D269" s="1"/>
      <c r="E269" s="1"/>
      <c r="F269" s="1"/>
      <c r="G269" s="1"/>
      <c r="H269" s="1"/>
      <c r="I269" s="1"/>
      <c r="J269" s="2">
        <f>ROUND(J236+J268,5)</f>
        <v>2834.04</v>
      </c>
      <c r="K269" s="2">
        <f>ROUND(K236+K268,5)</f>
        <v>166.67</v>
      </c>
      <c r="L269" s="2">
        <f t="shared" si="32"/>
        <v>2667.37</v>
      </c>
      <c r="M269" s="15">
        <f t="shared" si="33"/>
        <v>17.003900000000002</v>
      </c>
    </row>
    <row r="270" spans="1:13" x14ac:dyDescent="0.25">
      <c r="A270" s="1"/>
      <c r="B270" s="1"/>
      <c r="C270" s="1" t="s">
        <v>351</v>
      </c>
      <c r="D270" s="1"/>
      <c r="E270" s="1"/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 t="s">
        <v>352</v>
      </c>
      <c r="E271" s="1"/>
      <c r="F271" s="1"/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 t="s">
        <v>353</v>
      </c>
      <c r="E272" s="1"/>
      <c r="F272" s="1"/>
      <c r="G272" s="1"/>
      <c r="H272" s="1"/>
      <c r="I272" s="1"/>
      <c r="J272" s="2"/>
      <c r="K272" s="2"/>
      <c r="L272" s="2"/>
      <c r="M272" s="15"/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2">
        <v>7138.04</v>
      </c>
      <c r="K273" s="2"/>
      <c r="L273" s="2"/>
      <c r="M273" s="15"/>
    </row>
    <row r="274" spans="1:13" ht="15.75" thickBot="1" x14ac:dyDescent="0.3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4">
        <v>49</v>
      </c>
      <c r="K274" s="2"/>
      <c r="L274" s="2"/>
      <c r="M274" s="15"/>
    </row>
    <row r="275" spans="1:13" x14ac:dyDescent="0.25">
      <c r="A275" s="1"/>
      <c r="B275" s="1"/>
      <c r="C275" s="1"/>
      <c r="D275" s="1" t="s">
        <v>356</v>
      </c>
      <c r="E275" s="1"/>
      <c r="F275" s="1"/>
      <c r="G275" s="1"/>
      <c r="H275" s="1"/>
      <c r="I275" s="1"/>
      <c r="J275" s="2">
        <f>ROUND(SUM(J272:J274),5)</f>
        <v>7187.04</v>
      </c>
      <c r="K275" s="2"/>
      <c r="L275" s="2"/>
      <c r="M275" s="15"/>
    </row>
    <row r="276" spans="1:13" x14ac:dyDescent="0.25">
      <c r="A276" s="1"/>
      <c r="B276" s="1"/>
      <c r="C276" s="1"/>
      <c r="D276" s="1" t="s">
        <v>357</v>
      </c>
      <c r="E276" s="1"/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/>
      <c r="E277" s="1" t="s">
        <v>358</v>
      </c>
      <c r="F277" s="1"/>
      <c r="G277" s="1"/>
      <c r="H277" s="1"/>
      <c r="I277" s="1"/>
      <c r="J277" s="2">
        <v>0</v>
      </c>
      <c r="K277" s="2">
        <v>0</v>
      </c>
      <c r="L277" s="2">
        <f t="shared" ref="L277:L286" si="34">ROUND((J277-K277),5)</f>
        <v>0</v>
      </c>
      <c r="M277" s="15">
        <f t="shared" ref="M277:M286" si="35">ROUND(IF(K277=0, IF(J277=0, 0, 1), J277/K277),5)</f>
        <v>0</v>
      </c>
    </row>
    <row r="278" spans="1:13" x14ac:dyDescent="0.25">
      <c r="A278" s="1"/>
      <c r="B278" s="1"/>
      <c r="C278" s="1"/>
      <c r="D278" s="1"/>
      <c r="E278" s="1" t="s">
        <v>359</v>
      </c>
      <c r="F278" s="1"/>
      <c r="G278" s="1"/>
      <c r="H278" s="1"/>
      <c r="I278" s="1"/>
      <c r="J278" s="2">
        <v>0</v>
      </c>
      <c r="K278" s="2">
        <v>0</v>
      </c>
      <c r="L278" s="2">
        <f t="shared" si="34"/>
        <v>0</v>
      </c>
      <c r="M278" s="15">
        <f t="shared" si="35"/>
        <v>0</v>
      </c>
    </row>
    <row r="279" spans="1:13" x14ac:dyDescent="0.25">
      <c r="A279" s="1"/>
      <c r="B279" s="1"/>
      <c r="C279" s="1"/>
      <c r="D279" s="1"/>
      <c r="E279" s="1" t="s">
        <v>360</v>
      </c>
      <c r="F279" s="1"/>
      <c r="G279" s="1"/>
      <c r="H279" s="1"/>
      <c r="I279" s="1"/>
      <c r="J279" s="2">
        <v>0</v>
      </c>
      <c r="K279" s="2">
        <v>0</v>
      </c>
      <c r="L279" s="2">
        <f t="shared" si="34"/>
        <v>0</v>
      </c>
      <c r="M279" s="15">
        <f t="shared" si="35"/>
        <v>0</v>
      </c>
    </row>
    <row r="280" spans="1:13" x14ac:dyDescent="0.25">
      <c r="A280" s="1"/>
      <c r="B280" s="1"/>
      <c r="C280" s="1"/>
      <c r="D280" s="1"/>
      <c r="E280" s="1" t="s">
        <v>361</v>
      </c>
      <c r="F280" s="1"/>
      <c r="G280" s="1"/>
      <c r="H280" s="1"/>
      <c r="I280" s="1"/>
      <c r="J280" s="2">
        <v>0</v>
      </c>
      <c r="K280" s="2">
        <v>0</v>
      </c>
      <c r="L280" s="2">
        <f t="shared" si="34"/>
        <v>0</v>
      </c>
      <c r="M280" s="15">
        <f t="shared" si="35"/>
        <v>0</v>
      </c>
    </row>
    <row r="281" spans="1:13" x14ac:dyDescent="0.25">
      <c r="A281" s="1"/>
      <c r="B281" s="1"/>
      <c r="C281" s="1"/>
      <c r="D281" s="1"/>
      <c r="E281" s="1" t="s">
        <v>362</v>
      </c>
      <c r="F281" s="1"/>
      <c r="G281" s="1"/>
      <c r="H281" s="1"/>
      <c r="I281" s="1"/>
      <c r="J281" s="2">
        <v>0</v>
      </c>
      <c r="K281" s="2">
        <v>0</v>
      </c>
      <c r="L281" s="2">
        <f t="shared" si="34"/>
        <v>0</v>
      </c>
      <c r="M281" s="15">
        <f t="shared" si="35"/>
        <v>0</v>
      </c>
    </row>
    <row r="282" spans="1:13" ht="15.75" thickBot="1" x14ac:dyDescent="0.3">
      <c r="A282" s="1"/>
      <c r="B282" s="1"/>
      <c r="C282" s="1"/>
      <c r="D282" s="1"/>
      <c r="E282" s="1" t="s">
        <v>363</v>
      </c>
      <c r="F282" s="1"/>
      <c r="G282" s="1"/>
      <c r="H282" s="1"/>
      <c r="I282" s="1"/>
      <c r="J282" s="2">
        <v>0</v>
      </c>
      <c r="K282" s="2">
        <v>0</v>
      </c>
      <c r="L282" s="2">
        <f t="shared" si="34"/>
        <v>0</v>
      </c>
      <c r="M282" s="15">
        <f t="shared" si="35"/>
        <v>0</v>
      </c>
    </row>
    <row r="283" spans="1:13" ht="15.75" thickBot="1" x14ac:dyDescent="0.3">
      <c r="A283" s="1"/>
      <c r="B283" s="1"/>
      <c r="C283" s="1"/>
      <c r="D283" s="1" t="s">
        <v>364</v>
      </c>
      <c r="E283" s="1"/>
      <c r="F283" s="1"/>
      <c r="G283" s="1"/>
      <c r="H283" s="1"/>
      <c r="I283" s="1"/>
      <c r="J283" s="5">
        <f>ROUND(SUM(J276:J282),5)</f>
        <v>0</v>
      </c>
      <c r="K283" s="5">
        <f>ROUND(SUM(K276:K282),5)</f>
        <v>0</v>
      </c>
      <c r="L283" s="5">
        <f t="shared" si="34"/>
        <v>0</v>
      </c>
      <c r="M283" s="18">
        <f t="shared" si="35"/>
        <v>0</v>
      </c>
    </row>
    <row r="284" spans="1:13" ht="15.75" thickBot="1" x14ac:dyDescent="0.3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5">
        <f>ROUND(SUM(J270:J271)+J275+J283,5)</f>
        <v>7187.04</v>
      </c>
      <c r="K284" s="5">
        <f>ROUND(SUM(K270:K271)+K275+K283,5)</f>
        <v>0</v>
      </c>
      <c r="L284" s="5">
        <f t="shared" si="34"/>
        <v>7187.04</v>
      </c>
      <c r="M284" s="18">
        <f t="shared" si="35"/>
        <v>1</v>
      </c>
    </row>
    <row r="285" spans="1:13" ht="15.75" thickBot="1" x14ac:dyDescent="0.3">
      <c r="A285" s="1"/>
      <c r="B285" s="1" t="s">
        <v>366</v>
      </c>
      <c r="C285" s="1"/>
      <c r="D285" s="1"/>
      <c r="E285" s="1"/>
      <c r="F285" s="1"/>
      <c r="G285" s="1"/>
      <c r="H285" s="1"/>
      <c r="I285" s="1"/>
      <c r="J285" s="5">
        <f>ROUND(J235+J269-J284,5)</f>
        <v>-4353</v>
      </c>
      <c r="K285" s="5">
        <f>ROUND(K235+K269-K284,5)</f>
        <v>166.67</v>
      </c>
      <c r="L285" s="5">
        <f t="shared" si="34"/>
        <v>-4519.67</v>
      </c>
      <c r="M285" s="18">
        <f t="shared" si="35"/>
        <v>-26.11748</v>
      </c>
    </row>
    <row r="286" spans="1:13" s="8" customFormat="1" ht="12" thickBot="1" x14ac:dyDescent="0.25">
      <c r="A286" s="6" t="s">
        <v>77</v>
      </c>
      <c r="B286" s="6"/>
      <c r="C286" s="6"/>
      <c r="D286" s="6"/>
      <c r="E286" s="6"/>
      <c r="F286" s="6"/>
      <c r="G286" s="6"/>
      <c r="H286" s="6"/>
      <c r="I286" s="6"/>
      <c r="J286" s="7">
        <f>ROUND(J234+J285,5)</f>
        <v>-63778.96</v>
      </c>
      <c r="K286" s="7">
        <f>ROUND(K234+K285,5)</f>
        <v>28206.62</v>
      </c>
      <c r="L286" s="7">
        <f t="shared" si="34"/>
        <v>-91985.58</v>
      </c>
      <c r="M286" s="19">
        <f t="shared" si="35"/>
        <v>-2.2611300000000001</v>
      </c>
    </row>
    <row r="287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12:31 PM
&amp;"Arial,Bold"&amp;8 01/08/25
&amp;"Arial,Bold"&amp;8 Accrual Basis&amp;C&amp;"Arial,Bold"&amp;12 Nederland Fire Protection District
&amp;"Arial,Bold"&amp;14 Income &amp;&amp; Expense Budget vs. Actual
&amp;"Arial,Bold"&amp;10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CA9A-75CA-45A5-863C-5860E5A2A6FD}">
  <sheetPr codeName="Sheet3"/>
  <dimension ref="A1:M314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367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31458.16</v>
      </c>
      <c r="K9" s="2">
        <v>26637</v>
      </c>
      <c r="L9" s="2">
        <f t="shared" si="0"/>
        <v>4821.16</v>
      </c>
      <c r="M9" s="15">
        <f t="shared" si="1"/>
        <v>1.18099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4255</v>
      </c>
      <c r="K10" s="2">
        <v>500</v>
      </c>
      <c r="L10" s="2">
        <f t="shared" si="0"/>
        <v>3755</v>
      </c>
      <c r="M10" s="15">
        <f t="shared" si="1"/>
        <v>8.51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57226.64</v>
      </c>
      <c r="K11" s="2">
        <v>150</v>
      </c>
      <c r="L11" s="2">
        <f t="shared" si="0"/>
        <v>57076.639999999999</v>
      </c>
      <c r="M11" s="15">
        <f t="shared" si="1"/>
        <v>381.51092999999997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-2601.2800000000002</v>
      </c>
      <c r="K13" s="2">
        <v>0</v>
      </c>
      <c r="L13" s="2">
        <f t="shared" ref="L13:L35" si="2">ROUND((J13-K13),5)</f>
        <v>-2601.2800000000002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5757.87</v>
      </c>
      <c r="K14" s="2">
        <v>0</v>
      </c>
      <c r="L14" s="2">
        <f t="shared" si="2"/>
        <v>5757.87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31.9</v>
      </c>
      <c r="K15" s="2">
        <v>9159.65</v>
      </c>
      <c r="L15" s="2">
        <f t="shared" si="2"/>
        <v>-9127.75</v>
      </c>
      <c r="M15" s="15">
        <f t="shared" si="3"/>
        <v>3.48E-3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183193</v>
      </c>
      <c r="L17" s="2">
        <f t="shared" si="2"/>
        <v>-183193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1472664.23</v>
      </c>
      <c r="K18" s="2">
        <v>1308638</v>
      </c>
      <c r="L18" s="2">
        <f t="shared" si="2"/>
        <v>164026.23000000001</v>
      </c>
      <c r="M18" s="15">
        <f t="shared" si="3"/>
        <v>1.12534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64838.89</v>
      </c>
      <c r="K19" s="2">
        <v>65431</v>
      </c>
      <c r="L19" s="2">
        <f t="shared" si="2"/>
        <v>-592.11</v>
      </c>
      <c r="M19" s="15">
        <f t="shared" si="3"/>
        <v>0.99095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8.99</v>
      </c>
      <c r="K20" s="2">
        <v>45798</v>
      </c>
      <c r="L20" s="2">
        <f t="shared" si="2"/>
        <v>-45789.01</v>
      </c>
      <c r="M20" s="15">
        <f t="shared" si="3"/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2289</v>
      </c>
      <c r="L21" s="2">
        <f t="shared" si="2"/>
        <v>-2289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5382.68</v>
      </c>
      <c r="K22" s="2">
        <v>0</v>
      </c>
      <c r="L22" s="2">
        <f t="shared" si="2"/>
        <v>5382.68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53.4</v>
      </c>
      <c r="K23" s="2">
        <v>0</v>
      </c>
      <c r="L23" s="2">
        <f t="shared" si="2"/>
        <v>53.4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6.23</v>
      </c>
      <c r="K24" s="2">
        <v>0</v>
      </c>
      <c r="L24" s="2">
        <f t="shared" si="2"/>
        <v>6.23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7774.88</v>
      </c>
      <c r="K25" s="2">
        <v>7869</v>
      </c>
      <c r="L25" s="2">
        <f t="shared" si="2"/>
        <v>-94.12</v>
      </c>
      <c r="M25" s="15">
        <f t="shared" si="3"/>
        <v>0.98804000000000003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130367.81</v>
      </c>
      <c r="K26" s="2">
        <v>86292.64</v>
      </c>
      <c r="L26" s="2">
        <f t="shared" si="2"/>
        <v>44075.17</v>
      </c>
      <c r="M26" s="15">
        <f t="shared" si="3"/>
        <v>1.5107600000000001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-62515.34</v>
      </c>
      <c r="K27" s="2">
        <v>0</v>
      </c>
      <c r="L27" s="2">
        <f t="shared" si="2"/>
        <v>-62515.34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-10709.36</v>
      </c>
      <c r="K29" s="2">
        <v>0</v>
      </c>
      <c r="L29" s="2">
        <f t="shared" si="2"/>
        <v>-10709.36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-171.67</v>
      </c>
      <c r="K30" s="2">
        <v>0</v>
      </c>
      <c r="L30" s="2">
        <f t="shared" si="2"/>
        <v>-171.67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24.36</v>
      </c>
      <c r="K31" s="2">
        <v>0</v>
      </c>
      <c r="L31" s="2">
        <f t="shared" si="2"/>
        <v>24.36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2">
        <v>171625.56</v>
      </c>
      <c r="K33" s="2">
        <v>0</v>
      </c>
      <c r="L33" s="2">
        <f t="shared" si="2"/>
        <v>171625.56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1782539.15</v>
      </c>
      <c r="K34" s="3">
        <f>ROUND(SUM(K12:K33),5)</f>
        <v>1708670.29</v>
      </c>
      <c r="L34" s="3">
        <f t="shared" si="2"/>
        <v>73868.86</v>
      </c>
      <c r="M34" s="16">
        <f t="shared" si="3"/>
        <v>1.0432300000000001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1879978.95</v>
      </c>
      <c r="K35" s="2">
        <f>ROUND(SUM(K4:K11)+K34,5)</f>
        <v>1735957.29</v>
      </c>
      <c r="L35" s="2">
        <f t="shared" si="2"/>
        <v>144021.66</v>
      </c>
      <c r="M35" s="15">
        <f t="shared" si="3"/>
        <v>1.0829599999999999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1879978.95</v>
      </c>
      <c r="K39" s="2">
        <f>ROUND(K35-K38,5)</f>
        <v>1735957.29</v>
      </c>
      <c r="L39" s="2">
        <f>ROUND((J39-K39),5)</f>
        <v>144021.66</v>
      </c>
      <c r="M39" s="15">
        <f>ROUND(IF(K39=0, IF(J39=0, 0, 1), J39/K39),5)</f>
        <v>1.0829599999999999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368</v>
      </c>
      <c r="G43" s="1"/>
      <c r="H43" s="1"/>
      <c r="I43" s="1"/>
      <c r="J43" s="2">
        <v>36259.279999999999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124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125</v>
      </c>
      <c r="G45" s="1"/>
      <c r="H45" s="1"/>
      <c r="I45" s="1"/>
      <c r="J45" s="2">
        <v>116326.68</v>
      </c>
      <c r="K45" s="2">
        <v>125000</v>
      </c>
      <c r="L45" s="2">
        <f>ROUND((J45-K45),5)</f>
        <v>-8673.32</v>
      </c>
      <c r="M45" s="15">
        <f>ROUND(IF(K45=0, IF(J45=0, 0, 1), J45/K45),5)</f>
        <v>0.93061000000000005</v>
      </c>
    </row>
    <row r="46" spans="1:13" x14ac:dyDescent="0.25">
      <c r="A46" s="1"/>
      <c r="B46" s="1"/>
      <c r="C46" s="1"/>
      <c r="D46" s="1"/>
      <c r="E46" s="1"/>
      <c r="F46" s="1" t="s">
        <v>126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127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128</v>
      </c>
      <c r="F48" s="1"/>
      <c r="G48" s="1"/>
      <c r="H48" s="1"/>
      <c r="I48" s="1"/>
      <c r="J48" s="2">
        <f>ROUND(SUM(J42:J47),5)</f>
        <v>219938.79</v>
      </c>
      <c r="K48" s="2">
        <f>ROUND(SUM(K42:K47),5)</f>
        <v>138100</v>
      </c>
      <c r="L48" s="2">
        <f>ROUND((J48-K48),5)</f>
        <v>81838.789999999994</v>
      </c>
      <c r="M48" s="15">
        <f>ROUND(IF(K48=0, IF(J48=0, 0, 1), J48/K48),5)</f>
        <v>1.5926100000000001</v>
      </c>
    </row>
    <row r="49" spans="1:13" x14ac:dyDescent="0.25">
      <c r="A49" s="1"/>
      <c r="B49" s="1"/>
      <c r="C49" s="1"/>
      <c r="D49" s="1"/>
      <c r="E49" s="1" t="s">
        <v>129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130</v>
      </c>
      <c r="G50" s="1"/>
      <c r="H50" s="1"/>
      <c r="I50" s="1"/>
      <c r="J50" s="2">
        <v>1337.51</v>
      </c>
      <c r="K50" s="2">
        <v>3300</v>
      </c>
      <c r="L50" s="2">
        <f>ROUND((J50-K50),5)</f>
        <v>-1962.49</v>
      </c>
      <c r="M50" s="15">
        <f>ROUND(IF(K50=0, IF(J50=0, 0, 1), J50/K50),5)</f>
        <v>0.40531</v>
      </c>
    </row>
    <row r="51" spans="1:13" x14ac:dyDescent="0.25">
      <c r="A51" s="1"/>
      <c r="B51" s="1"/>
      <c r="C51" s="1"/>
      <c r="D51" s="1"/>
      <c r="E51" s="1"/>
      <c r="F51" s="1" t="s">
        <v>131</v>
      </c>
      <c r="G51" s="1"/>
      <c r="H51" s="1"/>
      <c r="I51" s="1"/>
      <c r="J51" s="2">
        <v>4360.55</v>
      </c>
      <c r="K51" s="2">
        <v>11500</v>
      </c>
      <c r="L51" s="2">
        <f>ROUND((J51-K51),5)</f>
        <v>-7139.45</v>
      </c>
      <c r="M51" s="15">
        <f>ROUND(IF(K51=0, IF(J51=0, 0, 1), J51/K51),5)</f>
        <v>0.37918000000000002</v>
      </c>
    </row>
    <row r="52" spans="1:13" x14ac:dyDescent="0.25">
      <c r="A52" s="1"/>
      <c r="B52" s="1"/>
      <c r="C52" s="1"/>
      <c r="D52" s="1"/>
      <c r="E52" s="1"/>
      <c r="F52" s="1" t="s">
        <v>132</v>
      </c>
      <c r="G52" s="1"/>
      <c r="H52" s="1"/>
      <c r="I52" s="1"/>
      <c r="J52" s="2">
        <v>4519.29</v>
      </c>
      <c r="K52" s="2">
        <v>250</v>
      </c>
      <c r="L52" s="2">
        <f>ROUND((J52-K52),5)</f>
        <v>4269.29</v>
      </c>
      <c r="M52" s="15">
        <f>ROUND(IF(K52=0, IF(J52=0, 0, 1), J52/K52),5)</f>
        <v>18.077159999999999</v>
      </c>
    </row>
    <row r="53" spans="1:13" x14ac:dyDescent="0.25">
      <c r="A53" s="1"/>
      <c r="B53" s="1"/>
      <c r="C53" s="1"/>
      <c r="D53" s="1"/>
      <c r="E53" s="1"/>
      <c r="F53" s="1" t="s">
        <v>133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134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135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136</v>
      </c>
      <c r="H56" s="1"/>
      <c r="I56" s="1"/>
      <c r="J56" s="4">
        <v>122.92</v>
      </c>
      <c r="K56" s="4">
        <v>500</v>
      </c>
      <c r="L56" s="4">
        <f>ROUND((J56-K56),5)</f>
        <v>-377.08</v>
      </c>
      <c r="M56" s="17">
        <f>ROUND(IF(K56=0, IF(J56=0, 0, 1), J56/K56),5)</f>
        <v>0.24584</v>
      </c>
    </row>
    <row r="57" spans="1:13" x14ac:dyDescent="0.25">
      <c r="A57" s="1"/>
      <c r="B57" s="1"/>
      <c r="C57" s="1"/>
      <c r="D57" s="1"/>
      <c r="E57" s="1"/>
      <c r="F57" s="1" t="s">
        <v>137</v>
      </c>
      <c r="G57" s="1"/>
      <c r="H57" s="1"/>
      <c r="I57" s="1"/>
      <c r="J57" s="2">
        <f>ROUND(SUM(J54:J56),5)</f>
        <v>122.92</v>
      </c>
      <c r="K57" s="2">
        <f>ROUND(SUM(K54:K56),5)</f>
        <v>500</v>
      </c>
      <c r="L57" s="2">
        <f>ROUND((J57-K57),5)</f>
        <v>-377.08</v>
      </c>
      <c r="M57" s="15">
        <f>ROUND(IF(K57=0, IF(J57=0, 0, 1), J57/K57),5)</f>
        <v>0.24584</v>
      </c>
    </row>
    <row r="58" spans="1:13" x14ac:dyDescent="0.25">
      <c r="A58" s="1"/>
      <c r="B58" s="1"/>
      <c r="C58" s="1"/>
      <c r="D58" s="1"/>
      <c r="E58" s="1"/>
      <c r="F58" s="1" t="s">
        <v>138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139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140</v>
      </c>
      <c r="H60" s="1"/>
      <c r="I60" s="1"/>
      <c r="J60" s="2">
        <v>23429.26</v>
      </c>
      <c r="K60" s="2">
        <v>17529.68</v>
      </c>
      <c r="L60" s="2">
        <f>ROUND((J60-K60),5)</f>
        <v>5899.58</v>
      </c>
      <c r="M60" s="15">
        <f>ROUND(IF(K60=0, IF(J60=0, 0, 1), J60/K60),5)</f>
        <v>1.3365499999999999</v>
      </c>
    </row>
    <row r="61" spans="1:13" x14ac:dyDescent="0.25">
      <c r="A61" s="1"/>
      <c r="B61" s="1"/>
      <c r="C61" s="1"/>
      <c r="D61" s="1"/>
      <c r="E61" s="1"/>
      <c r="F61" s="1"/>
      <c r="G61" s="1" t="s">
        <v>141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142</v>
      </c>
      <c r="H62" s="1"/>
      <c r="I62" s="1"/>
      <c r="J62" s="4">
        <v>23.64</v>
      </c>
      <c r="K62" s="4">
        <v>0</v>
      </c>
      <c r="L62" s="4">
        <f>ROUND((J62-K62),5)</f>
        <v>23.64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143</v>
      </c>
      <c r="G63" s="1"/>
      <c r="H63" s="1"/>
      <c r="I63" s="1"/>
      <c r="J63" s="2">
        <f>ROUND(SUM(J59:J62),5)</f>
        <v>23453.06</v>
      </c>
      <c r="K63" s="2">
        <f>ROUND(SUM(K59:K62),5)</f>
        <v>17529.68</v>
      </c>
      <c r="L63" s="2">
        <f>ROUND((J63-K63),5)</f>
        <v>5923.38</v>
      </c>
      <c r="M63" s="15">
        <f>ROUND(IF(K63=0, IF(J63=0, 0, 1), J63/K63),5)</f>
        <v>1.3379099999999999</v>
      </c>
    </row>
    <row r="64" spans="1:13" x14ac:dyDescent="0.25">
      <c r="A64" s="1"/>
      <c r="B64" s="1"/>
      <c r="C64" s="1"/>
      <c r="D64" s="1"/>
      <c r="E64" s="1"/>
      <c r="F64" s="1" t="s">
        <v>144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145</v>
      </c>
      <c r="H65" s="1"/>
      <c r="I65" s="1"/>
      <c r="J65" s="2">
        <v>3343</v>
      </c>
      <c r="K65" s="2">
        <v>3500</v>
      </c>
      <c r="L65" s="2">
        <f>ROUND((J65-K65),5)</f>
        <v>-157</v>
      </c>
      <c r="M65" s="15">
        <f>ROUND(IF(K65=0, IF(J65=0, 0, 1), J65/K65),5)</f>
        <v>0.95513999999999999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146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147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148</v>
      </c>
      <c r="H68" s="1"/>
      <c r="I68" s="1"/>
      <c r="J68" s="4">
        <v>37821</v>
      </c>
      <c r="K68" s="4">
        <v>33000</v>
      </c>
      <c r="L68" s="4">
        <f>ROUND((J68-K68),5)</f>
        <v>4821</v>
      </c>
      <c r="M68" s="17">
        <f>ROUND(IF(K68=0, IF(J68=0, 0, 1), J68/K68),5)</f>
        <v>1.1460900000000001</v>
      </c>
    </row>
    <row r="69" spans="1:13" x14ac:dyDescent="0.25">
      <c r="A69" s="1"/>
      <c r="B69" s="1"/>
      <c r="C69" s="1"/>
      <c r="D69" s="1"/>
      <c r="E69" s="1"/>
      <c r="F69" s="1" t="s">
        <v>149</v>
      </c>
      <c r="G69" s="1"/>
      <c r="H69" s="1"/>
      <c r="I69" s="1"/>
      <c r="J69" s="2">
        <f>ROUND(SUM(J64:J68),5)</f>
        <v>68246.83</v>
      </c>
      <c r="K69" s="2">
        <f>ROUND(SUM(K64:K68),5)</f>
        <v>62800</v>
      </c>
      <c r="L69" s="2">
        <f>ROUND((J69-K69),5)</f>
        <v>5446.83</v>
      </c>
      <c r="M69" s="15">
        <f>ROUND(IF(K69=0, IF(J69=0, 0, 1), J69/K69),5)</f>
        <v>1.08673</v>
      </c>
    </row>
    <row r="70" spans="1:13" x14ac:dyDescent="0.25">
      <c r="A70" s="1"/>
      <c r="B70" s="1"/>
      <c r="C70" s="1"/>
      <c r="D70" s="1"/>
      <c r="E70" s="1"/>
      <c r="F70" s="1" t="s">
        <v>150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151</v>
      </c>
      <c r="H71" s="1"/>
      <c r="I71" s="1"/>
      <c r="J71" s="2">
        <v>1563.89</v>
      </c>
      <c r="K71" s="2">
        <v>0</v>
      </c>
      <c r="L71" s="2">
        <f t="shared" ref="L71:L79" si="4">ROUND((J71-K71),5)</f>
        <v>1563.89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152</v>
      </c>
      <c r="H72" s="1"/>
      <c r="I72" s="1"/>
      <c r="J72" s="2">
        <v>12550</v>
      </c>
      <c r="K72" s="2">
        <v>13600</v>
      </c>
      <c r="L72" s="2">
        <f t="shared" si="4"/>
        <v>-1050</v>
      </c>
      <c r="M72" s="15">
        <f t="shared" si="5"/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153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154</v>
      </c>
      <c r="H74" s="1"/>
      <c r="I74" s="1"/>
      <c r="J74" s="2">
        <v>1045.27</v>
      </c>
      <c r="K74" s="2">
        <v>3500</v>
      </c>
      <c r="L74" s="2">
        <f t="shared" si="4"/>
        <v>-2454.73</v>
      </c>
      <c r="M74" s="15">
        <f t="shared" si="5"/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155</v>
      </c>
      <c r="H75" s="1"/>
      <c r="I75" s="1"/>
      <c r="J75" s="2">
        <v>1512</v>
      </c>
      <c r="K75" s="2">
        <v>1800</v>
      </c>
      <c r="L75" s="2">
        <f t="shared" si="4"/>
        <v>-288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156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157</v>
      </c>
      <c r="H77" s="1"/>
      <c r="I77" s="1"/>
      <c r="J77" s="2">
        <v>600</v>
      </c>
      <c r="K77" s="2">
        <v>0</v>
      </c>
      <c r="L77" s="2">
        <f t="shared" si="4"/>
        <v>600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158</v>
      </c>
      <c r="H78" s="1"/>
      <c r="I78" s="1"/>
      <c r="J78" s="4">
        <v>8793.9</v>
      </c>
      <c r="K78" s="4">
        <v>4400</v>
      </c>
      <c r="L78" s="4">
        <f t="shared" si="4"/>
        <v>4393.8999999999996</v>
      </c>
      <c r="M78" s="17">
        <f t="shared" si="5"/>
        <v>1.99861</v>
      </c>
    </row>
    <row r="79" spans="1:13" x14ac:dyDescent="0.25">
      <c r="A79" s="1"/>
      <c r="B79" s="1"/>
      <c r="C79" s="1"/>
      <c r="D79" s="1"/>
      <c r="E79" s="1"/>
      <c r="F79" s="1" t="s">
        <v>159</v>
      </c>
      <c r="G79" s="1"/>
      <c r="H79" s="1"/>
      <c r="I79" s="1"/>
      <c r="J79" s="2">
        <f>ROUND(SUM(J70:J78),5)</f>
        <v>26785.06</v>
      </c>
      <c r="K79" s="2">
        <f>ROUND(SUM(K70:K78),5)</f>
        <v>23300</v>
      </c>
      <c r="L79" s="2">
        <f t="shared" si="4"/>
        <v>3485.06</v>
      </c>
      <c r="M79" s="15">
        <f t="shared" si="5"/>
        <v>1.14957</v>
      </c>
    </row>
    <row r="80" spans="1:13" x14ac:dyDescent="0.25">
      <c r="A80" s="1"/>
      <c r="B80" s="1"/>
      <c r="C80" s="1"/>
      <c r="D80" s="1"/>
      <c r="E80" s="1"/>
      <c r="F80" s="1" t="s">
        <v>160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161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162</v>
      </c>
      <c r="I82" s="1"/>
      <c r="J82" s="2">
        <v>0</v>
      </c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163</v>
      </c>
      <c r="I83" s="1"/>
      <c r="J83" s="2">
        <v>20390.16</v>
      </c>
      <c r="K83" s="2">
        <v>30000</v>
      </c>
      <c r="L83" s="2">
        <f>ROUND((J83-K83),5)</f>
        <v>-9609.84</v>
      </c>
      <c r="M83" s="15">
        <f>ROUND(IF(K83=0, IF(J83=0, 0, 1), J83/K83),5)</f>
        <v>0.67967</v>
      </c>
    </row>
    <row r="84" spans="1:13" x14ac:dyDescent="0.25">
      <c r="A84" s="1"/>
      <c r="B84" s="1"/>
      <c r="C84" s="1"/>
      <c r="D84" s="1"/>
      <c r="E84" s="1"/>
      <c r="F84" s="1"/>
      <c r="G84" s="1"/>
      <c r="H84" s="1" t="s">
        <v>164</v>
      </c>
      <c r="I84" s="1"/>
      <c r="J84" s="2"/>
      <c r="K84" s="2"/>
      <c r="L84" s="2"/>
      <c r="M84" s="15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165</v>
      </c>
      <c r="J85" s="2">
        <v>134000.04</v>
      </c>
      <c r="K85" s="2">
        <v>134000</v>
      </c>
      <c r="L85" s="2">
        <f t="shared" ref="L85:L96" si="6">ROUND((J85-K85),5)</f>
        <v>0.04</v>
      </c>
      <c r="M85" s="15">
        <f t="shared" ref="M85:M96" si="7">ROUND(IF(K85=0, IF(J85=0, 0, 1), J85/K85),5)</f>
        <v>1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166</v>
      </c>
      <c r="J86" s="2">
        <v>1116.67</v>
      </c>
      <c r="K86" s="2">
        <v>13400</v>
      </c>
      <c r="L86" s="2">
        <f t="shared" si="6"/>
        <v>-12283.33</v>
      </c>
      <c r="M86" s="15">
        <f t="shared" si="7"/>
        <v>8.3330000000000001E-2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167</v>
      </c>
      <c r="J87" s="2">
        <v>402</v>
      </c>
      <c r="K87" s="2">
        <v>4824</v>
      </c>
      <c r="L87" s="2">
        <f t="shared" si="6"/>
        <v>-4422</v>
      </c>
      <c r="M87" s="15">
        <f t="shared" si="7"/>
        <v>8.3330000000000001E-2</v>
      </c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 t="s">
        <v>168</v>
      </c>
      <c r="J88" s="2">
        <v>0</v>
      </c>
      <c r="K88" s="2">
        <v>10320</v>
      </c>
      <c r="L88" s="2">
        <f t="shared" si="6"/>
        <v>-10320</v>
      </c>
      <c r="M88" s="15">
        <f t="shared" si="7"/>
        <v>0</v>
      </c>
    </row>
    <row r="89" spans="1:13" ht="15.75" thickBot="1" x14ac:dyDescent="0.3">
      <c r="A89" s="1"/>
      <c r="B89" s="1"/>
      <c r="C89" s="1"/>
      <c r="D89" s="1"/>
      <c r="E89" s="1"/>
      <c r="F89" s="1"/>
      <c r="G89" s="1"/>
      <c r="H89" s="1"/>
      <c r="I89" s="1" t="s">
        <v>169</v>
      </c>
      <c r="J89" s="4">
        <v>0</v>
      </c>
      <c r="K89" s="4">
        <v>360</v>
      </c>
      <c r="L89" s="4">
        <f t="shared" si="6"/>
        <v>-360</v>
      </c>
      <c r="M89" s="17">
        <f t="shared" si="7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170</v>
      </c>
      <c r="I90" s="1"/>
      <c r="J90" s="2">
        <f>ROUND(SUM(J84:J89),5)</f>
        <v>135518.71</v>
      </c>
      <c r="K90" s="2">
        <f>ROUND(SUM(K84:K89),5)</f>
        <v>162904</v>
      </c>
      <c r="L90" s="2">
        <f t="shared" si="6"/>
        <v>-27385.29</v>
      </c>
      <c r="M90" s="15">
        <f t="shared" si="7"/>
        <v>0.83189000000000002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171</v>
      </c>
      <c r="I91" s="1"/>
      <c r="J91" s="2">
        <v>316497.87</v>
      </c>
      <c r="K91" s="2">
        <v>302886</v>
      </c>
      <c r="L91" s="2">
        <f t="shared" si="6"/>
        <v>13611.87</v>
      </c>
      <c r="M91" s="15">
        <f t="shared" si="7"/>
        <v>1.04494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172</v>
      </c>
      <c r="I92" s="1"/>
      <c r="J92" s="2">
        <v>72196.78</v>
      </c>
      <c r="K92" s="2">
        <v>72080</v>
      </c>
      <c r="L92" s="2">
        <f t="shared" si="6"/>
        <v>116.78</v>
      </c>
      <c r="M92" s="15">
        <f t="shared" si="7"/>
        <v>1.00162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173</v>
      </c>
      <c r="I93" s="1"/>
      <c r="J93" s="2">
        <v>21145</v>
      </c>
      <c r="K93" s="2">
        <v>40000</v>
      </c>
      <c r="L93" s="2">
        <f t="shared" si="6"/>
        <v>-18855</v>
      </c>
      <c r="M93" s="15">
        <f t="shared" si="7"/>
        <v>0.52863000000000004</v>
      </c>
    </row>
    <row r="94" spans="1:13" x14ac:dyDescent="0.25">
      <c r="A94" s="1"/>
      <c r="B94" s="1"/>
      <c r="C94" s="1"/>
      <c r="D94" s="1"/>
      <c r="E94" s="1"/>
      <c r="F94" s="1"/>
      <c r="G94" s="1"/>
      <c r="H94" s="1" t="s">
        <v>174</v>
      </c>
      <c r="I94" s="1"/>
      <c r="J94" s="2">
        <v>0</v>
      </c>
      <c r="K94" s="2">
        <v>2000</v>
      </c>
      <c r="L94" s="2">
        <f t="shared" si="6"/>
        <v>-2000</v>
      </c>
      <c r="M94" s="15">
        <f t="shared" si="7"/>
        <v>0</v>
      </c>
    </row>
    <row r="95" spans="1:13" ht="15.75" thickBot="1" x14ac:dyDescent="0.3">
      <c r="A95" s="1"/>
      <c r="B95" s="1"/>
      <c r="C95" s="1"/>
      <c r="D95" s="1"/>
      <c r="E95" s="1"/>
      <c r="F95" s="1"/>
      <c r="G95" s="1"/>
      <c r="H95" s="1" t="s">
        <v>175</v>
      </c>
      <c r="I95" s="1"/>
      <c r="J95" s="4">
        <v>83950.97</v>
      </c>
      <c r="K95" s="4">
        <v>81007</v>
      </c>
      <c r="L95" s="4">
        <f t="shared" si="6"/>
        <v>2943.97</v>
      </c>
      <c r="M95" s="17">
        <f t="shared" si="7"/>
        <v>1.03634</v>
      </c>
    </row>
    <row r="96" spans="1:13" x14ac:dyDescent="0.25">
      <c r="A96" s="1"/>
      <c r="B96" s="1"/>
      <c r="C96" s="1"/>
      <c r="D96" s="1"/>
      <c r="E96" s="1"/>
      <c r="F96" s="1"/>
      <c r="G96" s="1" t="s">
        <v>176</v>
      </c>
      <c r="H96" s="1"/>
      <c r="I96" s="1"/>
      <c r="J96" s="2">
        <f>ROUND(SUM(J81:J83)+SUM(J90:J95),5)</f>
        <v>649699.49</v>
      </c>
      <c r="K96" s="2">
        <f>ROUND(SUM(K81:K83)+SUM(K90:K95),5)</f>
        <v>690877</v>
      </c>
      <c r="L96" s="2">
        <f t="shared" si="6"/>
        <v>-41177.51</v>
      </c>
      <c r="M96" s="15">
        <f t="shared" si="7"/>
        <v>0.94040000000000001</v>
      </c>
    </row>
    <row r="97" spans="1:13" x14ac:dyDescent="0.25">
      <c r="A97" s="1"/>
      <c r="B97" s="1"/>
      <c r="C97" s="1"/>
      <c r="D97" s="1"/>
      <c r="E97" s="1"/>
      <c r="F97" s="1"/>
      <c r="G97" s="1" t="s">
        <v>177</v>
      </c>
      <c r="H97" s="1"/>
      <c r="I97" s="1"/>
      <c r="J97" s="2">
        <v>70837.52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 t="s">
        <v>178</v>
      </c>
      <c r="H98" s="1"/>
      <c r="I98" s="1"/>
      <c r="J98" s="2"/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179</v>
      </c>
      <c r="I99" s="1"/>
      <c r="J99" s="2">
        <v>509.04</v>
      </c>
      <c r="K99" s="2"/>
      <c r="L99" s="2"/>
      <c r="M99" s="15"/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180</v>
      </c>
      <c r="I100" s="1"/>
      <c r="J100" s="2">
        <v>57221.62</v>
      </c>
      <c r="K100" s="2">
        <v>45597</v>
      </c>
      <c r="L100" s="2">
        <f t="shared" ref="L100:L105" si="8">ROUND((J100-K100),5)</f>
        <v>11624.62</v>
      </c>
      <c r="M100" s="15">
        <f t="shared" ref="M100:M105" si="9">ROUND(IF(K100=0, IF(J100=0, 0, 1), J100/K100),5)</f>
        <v>1.2549399999999999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181</v>
      </c>
      <c r="I101" s="1"/>
      <c r="J101" s="2">
        <v>17966.509999999998</v>
      </c>
      <c r="K101" s="2">
        <v>13820</v>
      </c>
      <c r="L101" s="2">
        <f t="shared" si="8"/>
        <v>4146.51</v>
      </c>
      <c r="M101" s="15">
        <f t="shared" si="9"/>
        <v>1.3000400000000001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182</v>
      </c>
      <c r="I102" s="1"/>
      <c r="J102" s="2">
        <v>7636.25</v>
      </c>
      <c r="K102" s="2">
        <v>83100</v>
      </c>
      <c r="L102" s="2">
        <f t="shared" si="8"/>
        <v>-75463.75</v>
      </c>
      <c r="M102" s="15">
        <f t="shared" si="9"/>
        <v>9.1889999999999999E-2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183</v>
      </c>
      <c r="I103" s="1"/>
      <c r="J103" s="2">
        <v>0</v>
      </c>
      <c r="K103" s="2">
        <v>8100</v>
      </c>
      <c r="L103" s="2">
        <f t="shared" si="8"/>
        <v>-8100</v>
      </c>
      <c r="M103" s="15">
        <f t="shared" si="9"/>
        <v>0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184</v>
      </c>
      <c r="I104" s="1"/>
      <c r="J104" s="4">
        <v>882</v>
      </c>
      <c r="K104" s="4">
        <v>500</v>
      </c>
      <c r="L104" s="4">
        <f t="shared" si="8"/>
        <v>382</v>
      </c>
      <c r="M104" s="17">
        <f t="shared" si="9"/>
        <v>1.764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185</v>
      </c>
      <c r="H105" s="1"/>
      <c r="I105" s="1"/>
      <c r="J105" s="2">
        <f>ROUND(SUM(J98:J104),5)</f>
        <v>84215.42</v>
      </c>
      <c r="K105" s="2">
        <f>ROUND(SUM(K98:K104),5)</f>
        <v>151117</v>
      </c>
      <c r="L105" s="2">
        <f t="shared" si="8"/>
        <v>-66901.58</v>
      </c>
      <c r="M105" s="15">
        <f t="shared" si="9"/>
        <v>0.55728999999999995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186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187</v>
      </c>
      <c r="I107" s="1"/>
      <c r="J107" s="2">
        <v>6442.74</v>
      </c>
      <c r="K107" s="2">
        <v>1778</v>
      </c>
      <c r="L107" s="2">
        <f>ROUND((J107-K107),5)</f>
        <v>4664.74</v>
      </c>
      <c r="M107" s="15">
        <f>ROUND(IF(K107=0, IF(J107=0, 0, 1), J107/K107),5)</f>
        <v>3.6235900000000001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188</v>
      </c>
      <c r="I108" s="1"/>
      <c r="J108" s="2">
        <v>10045.1</v>
      </c>
      <c r="K108" s="2">
        <v>9444.7000000000007</v>
      </c>
      <c r="L108" s="2">
        <f>ROUND((J108-K108),5)</f>
        <v>600.4</v>
      </c>
      <c r="M108" s="15">
        <f>ROUND(IF(K108=0, IF(J108=0, 0, 1), J108/K108),5)</f>
        <v>1.0635699999999999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189</v>
      </c>
      <c r="I109" s="1"/>
      <c r="J109" s="2">
        <v>1404.58</v>
      </c>
      <c r="K109" s="2">
        <v>1302.71</v>
      </c>
      <c r="L109" s="2">
        <f>ROUND((J109-K109),5)</f>
        <v>101.87</v>
      </c>
      <c r="M109" s="15">
        <f>ROUND(IF(K109=0, IF(J109=0, 0, 1), J109/K109),5)</f>
        <v>1.0782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 t="s">
        <v>190</v>
      </c>
      <c r="H110" s="1"/>
      <c r="I110" s="1"/>
      <c r="J110" s="3">
        <f>ROUND(SUM(J106:J109),5)</f>
        <v>17892.419999999998</v>
      </c>
      <c r="K110" s="3">
        <f>ROUND(SUM(K106:K109),5)</f>
        <v>12525.41</v>
      </c>
      <c r="L110" s="3">
        <f>ROUND((J110-K110),5)</f>
        <v>5367.01</v>
      </c>
      <c r="M110" s="16">
        <f>ROUND(IF(K110=0, IF(J110=0, 0, 1), J110/K110),5)</f>
        <v>1.42849</v>
      </c>
    </row>
    <row r="111" spans="1:13" x14ac:dyDescent="0.25">
      <c r="A111" s="1"/>
      <c r="B111" s="1"/>
      <c r="C111" s="1"/>
      <c r="D111" s="1"/>
      <c r="E111" s="1"/>
      <c r="F111" s="1" t="s">
        <v>191</v>
      </c>
      <c r="G111" s="1"/>
      <c r="H111" s="1"/>
      <c r="I111" s="1"/>
      <c r="J111" s="2">
        <f>ROUND(J80+SUM(J96:J97)+J105+J110,5)</f>
        <v>822644.85</v>
      </c>
      <c r="K111" s="2">
        <f>ROUND(K80+SUM(K96:K97)+K105+K110,5)</f>
        <v>854519.41</v>
      </c>
      <c r="L111" s="2">
        <f>ROUND((J111-K111),5)</f>
        <v>-31874.560000000001</v>
      </c>
      <c r="M111" s="15">
        <f>ROUND(IF(K111=0, IF(J111=0, 0, 1), J111/K111),5)</f>
        <v>0.9627</v>
      </c>
    </row>
    <row r="112" spans="1:13" x14ac:dyDescent="0.25">
      <c r="A112" s="1"/>
      <c r="B112" s="1"/>
      <c r="C112" s="1"/>
      <c r="D112" s="1"/>
      <c r="E112" s="1"/>
      <c r="F112" s="1" t="s">
        <v>192</v>
      </c>
      <c r="G112" s="1"/>
      <c r="H112" s="1"/>
      <c r="I112" s="1"/>
      <c r="J112" s="2"/>
      <c r="K112" s="2"/>
      <c r="L112" s="2"/>
      <c r="M112" s="15"/>
    </row>
    <row r="113" spans="1:13" x14ac:dyDescent="0.25">
      <c r="A113" s="1"/>
      <c r="B113" s="1"/>
      <c r="C113" s="1"/>
      <c r="D113" s="1"/>
      <c r="E113" s="1"/>
      <c r="F113" s="1"/>
      <c r="G113" s="1" t="s">
        <v>193</v>
      </c>
      <c r="H113" s="1"/>
      <c r="I113" s="1"/>
      <c r="J113" s="2">
        <v>2322</v>
      </c>
      <c r="K113" s="2">
        <v>4500</v>
      </c>
      <c r="L113" s="2">
        <f>ROUND((J113-K113),5)</f>
        <v>-2178</v>
      </c>
      <c r="M113" s="15">
        <f>ROUND(IF(K113=0, IF(J113=0, 0, 1), J113/K113),5)</f>
        <v>0.51600000000000001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194</v>
      </c>
      <c r="H114" s="1"/>
      <c r="I114" s="1"/>
      <c r="J114" s="2">
        <v>38355</v>
      </c>
      <c r="K114" s="2">
        <v>32000</v>
      </c>
      <c r="L114" s="2">
        <f>ROUND((J114-K114),5)</f>
        <v>6355</v>
      </c>
      <c r="M114" s="15">
        <f>ROUND(IF(K114=0, IF(J114=0, 0, 1), J114/K114),5)</f>
        <v>1.19859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195</v>
      </c>
      <c r="H115" s="1"/>
      <c r="I115" s="1"/>
      <c r="J115" s="2">
        <v>3501.95</v>
      </c>
      <c r="K115" s="2">
        <v>8000</v>
      </c>
      <c r="L115" s="2">
        <f>ROUND((J115-K115),5)</f>
        <v>-4498.05</v>
      </c>
      <c r="M115" s="15">
        <f>ROUND(IF(K115=0, IF(J115=0, 0, 1), J115/K115),5)</f>
        <v>0.43774000000000002</v>
      </c>
    </row>
    <row r="116" spans="1:13" ht="15.75" thickBot="1" x14ac:dyDescent="0.3">
      <c r="A116" s="1"/>
      <c r="B116" s="1"/>
      <c r="C116" s="1"/>
      <c r="D116" s="1"/>
      <c r="E116" s="1"/>
      <c r="F116" s="1"/>
      <c r="G116" s="1" t="s">
        <v>369</v>
      </c>
      <c r="H116" s="1"/>
      <c r="I116" s="1"/>
      <c r="J116" s="4">
        <v>1930</v>
      </c>
      <c r="K116" s="4"/>
      <c r="L116" s="4"/>
      <c r="M116" s="17"/>
    </row>
    <row r="117" spans="1:13" x14ac:dyDescent="0.25">
      <c r="A117" s="1"/>
      <c r="B117" s="1"/>
      <c r="C117" s="1"/>
      <c r="D117" s="1"/>
      <c r="E117" s="1"/>
      <c r="F117" s="1" t="s">
        <v>196</v>
      </c>
      <c r="G117" s="1"/>
      <c r="H117" s="1"/>
      <c r="I117" s="1"/>
      <c r="J117" s="2">
        <f>ROUND(SUM(J112:J116),5)</f>
        <v>46108.95</v>
      </c>
      <c r="K117" s="2">
        <f>ROUND(SUM(K112:K116),5)</f>
        <v>44500</v>
      </c>
      <c r="L117" s="2">
        <f>ROUND((J117-K117),5)</f>
        <v>1608.95</v>
      </c>
      <c r="M117" s="15">
        <f>ROUND(IF(K117=0, IF(J117=0, 0, 1), J117/K117),5)</f>
        <v>1.03616</v>
      </c>
    </row>
    <row r="118" spans="1:13" x14ac:dyDescent="0.25">
      <c r="A118" s="1"/>
      <c r="B118" s="1"/>
      <c r="C118" s="1"/>
      <c r="D118" s="1"/>
      <c r="E118" s="1"/>
      <c r="F118" s="1" t="s">
        <v>197</v>
      </c>
      <c r="G118" s="1"/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 t="s">
        <v>198</v>
      </c>
      <c r="H119" s="1"/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199</v>
      </c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 t="s">
        <v>200</v>
      </c>
      <c r="J121" s="2">
        <v>4267.2299999999996</v>
      </c>
      <c r="K121" s="2">
        <v>4000</v>
      </c>
      <c r="L121" s="2">
        <f>ROUND((J121-K121),5)</f>
        <v>267.23</v>
      </c>
      <c r="M121" s="15">
        <f>ROUND(IF(K121=0, IF(J121=0, 0, 1), J121/K121),5)</f>
        <v>1.06681</v>
      </c>
    </row>
    <row r="122" spans="1:13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 t="s">
        <v>201</v>
      </c>
      <c r="J122" s="4">
        <v>5486.52</v>
      </c>
      <c r="K122" s="4">
        <v>21000</v>
      </c>
      <c r="L122" s="4">
        <f>ROUND((J122-K122),5)</f>
        <v>-15513.48</v>
      </c>
      <c r="M122" s="17">
        <f>ROUND(IF(K122=0, IF(J122=0, 0, 1), J122/K122),5)</f>
        <v>0.26125999999999999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202</v>
      </c>
      <c r="I123" s="1"/>
      <c r="J123" s="2">
        <f>ROUND(SUM(J120:J122),5)</f>
        <v>9753.75</v>
      </c>
      <c r="K123" s="2">
        <f>ROUND(SUM(K120:K122),5)</f>
        <v>25000</v>
      </c>
      <c r="L123" s="2">
        <f>ROUND((J123-K123),5)</f>
        <v>-15246.25</v>
      </c>
      <c r="M123" s="15">
        <f>ROUND(IF(K123=0, IF(J123=0, 0, 1), J123/K123),5)</f>
        <v>0.39015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203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370</v>
      </c>
      <c r="J125" s="2">
        <v>100.96</v>
      </c>
      <c r="K125" s="2"/>
      <c r="L125" s="2"/>
      <c r="M125" s="15"/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371</v>
      </c>
      <c r="J126" s="4">
        <v>195.75</v>
      </c>
      <c r="K126" s="4">
        <v>3000</v>
      </c>
      <c r="L126" s="4">
        <f>ROUND((J126-K126),5)</f>
        <v>-2804.25</v>
      </c>
      <c r="M126" s="17">
        <f>ROUND(IF(K126=0, IF(J126=0, 0, 1), J126/K126),5)</f>
        <v>6.5250000000000002E-2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372</v>
      </c>
      <c r="I127" s="1"/>
      <c r="J127" s="2">
        <f>ROUND(SUM(J124:J126),5)</f>
        <v>296.70999999999998</v>
      </c>
      <c r="K127" s="2">
        <f>ROUND(SUM(K124:K126),5)</f>
        <v>3000</v>
      </c>
      <c r="L127" s="2">
        <f>ROUND((J127-K127),5)</f>
        <v>-2703.29</v>
      </c>
      <c r="M127" s="15">
        <f>ROUND(IF(K127=0, IF(J127=0, 0, 1), J127/K127),5)</f>
        <v>9.8900000000000002E-2</v>
      </c>
    </row>
    <row r="128" spans="1:13" ht="15.75" thickBot="1" x14ac:dyDescent="0.3">
      <c r="A128" s="1"/>
      <c r="B128" s="1"/>
      <c r="C128" s="1"/>
      <c r="D128" s="1"/>
      <c r="E128" s="1"/>
      <c r="F128" s="1"/>
      <c r="G128" s="1"/>
      <c r="H128" s="1" t="s">
        <v>204</v>
      </c>
      <c r="I128" s="1"/>
      <c r="J128" s="4">
        <v>825.45</v>
      </c>
      <c r="K128" s="4">
        <v>1500</v>
      </c>
      <c r="L128" s="4">
        <f>ROUND((J128-K128),5)</f>
        <v>-674.55</v>
      </c>
      <c r="M128" s="17">
        <f>ROUND(IF(K128=0, IF(J128=0, 0, 1), J128/K128),5)</f>
        <v>0.55030000000000001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205</v>
      </c>
      <c r="H129" s="1"/>
      <c r="I129" s="1"/>
      <c r="J129" s="2">
        <f>ROUND(J119+J123+SUM(J127:J128),5)</f>
        <v>10875.91</v>
      </c>
      <c r="K129" s="2">
        <f>ROUND(K119+K123+SUM(K127:K128),5)</f>
        <v>29500</v>
      </c>
      <c r="L129" s="2">
        <f>ROUND((J129-K129),5)</f>
        <v>-18624.09</v>
      </c>
      <c r="M129" s="15">
        <f>ROUND(IF(K129=0, IF(J129=0, 0, 1), J129/K129),5)</f>
        <v>0.36867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206</v>
      </c>
      <c r="H130" s="1"/>
      <c r="I130" s="1"/>
      <c r="J130" s="2">
        <v>0</v>
      </c>
      <c r="K130" s="2">
        <v>0</v>
      </c>
      <c r="L130" s="2">
        <f>ROUND((J130-K130),5)</f>
        <v>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 t="s">
        <v>207</v>
      </c>
      <c r="H131" s="1"/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208</v>
      </c>
      <c r="I132" s="1"/>
      <c r="J132" s="2">
        <v>2327.8000000000002</v>
      </c>
      <c r="K132" s="2">
        <v>1200</v>
      </c>
      <c r="L132" s="2">
        <f>ROUND((J132-K132),5)</f>
        <v>1127.8</v>
      </c>
      <c r="M132" s="15">
        <f>ROUND(IF(K132=0, IF(J132=0, 0, 1), J132/K132),5)</f>
        <v>1.9398299999999999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209</v>
      </c>
      <c r="I133" s="1"/>
      <c r="J133" s="2">
        <v>1041.04</v>
      </c>
      <c r="K133" s="2">
        <v>1500</v>
      </c>
      <c r="L133" s="2">
        <f>ROUND((J133-K133),5)</f>
        <v>-458.96</v>
      </c>
      <c r="M133" s="15">
        <f>ROUND(IF(K133=0, IF(J133=0, 0, 1), J133/K133),5)</f>
        <v>0.69403000000000004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210</v>
      </c>
      <c r="I134" s="1"/>
      <c r="J134" s="2">
        <v>5601.9</v>
      </c>
      <c r="K134" s="2">
        <v>4400</v>
      </c>
      <c r="L134" s="2">
        <f>ROUND((J134-K134),5)</f>
        <v>1201.9000000000001</v>
      </c>
      <c r="M134" s="15">
        <f>ROUND(IF(K134=0, IF(J134=0, 0, 1), J134/K134),5)</f>
        <v>1.2731600000000001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211</v>
      </c>
      <c r="I135" s="1"/>
      <c r="J135" s="2">
        <v>1073.19</v>
      </c>
      <c r="K135" s="2">
        <v>1000</v>
      </c>
      <c r="L135" s="2">
        <f>ROUND((J135-K135),5)</f>
        <v>73.19</v>
      </c>
      <c r="M135" s="15">
        <f>ROUND(IF(K135=0, IF(J135=0, 0, 1), J135/K135),5)</f>
        <v>1.0731900000000001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 t="s">
        <v>212</v>
      </c>
      <c r="I136" s="1"/>
      <c r="J136" s="2">
        <v>1187.3900000000001</v>
      </c>
      <c r="K136" s="2">
        <v>1000</v>
      </c>
      <c r="L136" s="2">
        <f>ROUND((J136-K136),5)</f>
        <v>187.39</v>
      </c>
      <c r="M136" s="15">
        <f>ROUND(IF(K136=0, IF(J136=0, 0, 1), J136/K136),5)</f>
        <v>1.1873899999999999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 t="s">
        <v>373</v>
      </c>
      <c r="I137" s="1"/>
      <c r="J137" s="4">
        <v>11.96</v>
      </c>
      <c r="K137" s="4"/>
      <c r="L137" s="4"/>
      <c r="M137" s="17"/>
    </row>
    <row r="138" spans="1:13" x14ac:dyDescent="0.25">
      <c r="A138" s="1"/>
      <c r="B138" s="1"/>
      <c r="C138" s="1"/>
      <c r="D138" s="1"/>
      <c r="E138" s="1"/>
      <c r="F138" s="1"/>
      <c r="G138" s="1" t="s">
        <v>213</v>
      </c>
      <c r="H138" s="1"/>
      <c r="I138" s="1"/>
      <c r="J138" s="2">
        <f>ROUND(SUM(J131:J137),5)</f>
        <v>11243.28</v>
      </c>
      <c r="K138" s="2">
        <f>ROUND(SUM(K131:K137),5)</f>
        <v>9100</v>
      </c>
      <c r="L138" s="2">
        <f>ROUND((J138-K138),5)</f>
        <v>2143.2800000000002</v>
      </c>
      <c r="M138" s="15">
        <f>ROUND(IF(K138=0, IF(J138=0, 0, 1), J138/K138),5)</f>
        <v>1.23553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214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215</v>
      </c>
      <c r="I140" s="1"/>
      <c r="J140" s="2"/>
      <c r="K140" s="2"/>
      <c r="L140" s="2"/>
      <c r="M140" s="15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216</v>
      </c>
      <c r="J141" s="2">
        <v>15826.21</v>
      </c>
      <c r="K141" s="2">
        <v>20000</v>
      </c>
      <c r="L141" s="2">
        <f t="shared" ref="L141:L150" si="10">ROUND((J141-K141),5)</f>
        <v>-4173.79</v>
      </c>
      <c r="M141" s="15">
        <f t="shared" ref="M141:M150" si="11">ROUND(IF(K141=0, IF(J141=0, 0, 1), J141/K141),5)</f>
        <v>0.79130999999999996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 t="s">
        <v>217</v>
      </c>
      <c r="J142" s="2">
        <v>2532.23</v>
      </c>
      <c r="K142" s="2">
        <v>4500</v>
      </c>
      <c r="L142" s="2">
        <f t="shared" si="10"/>
        <v>-1967.77</v>
      </c>
      <c r="M142" s="15">
        <f t="shared" si="11"/>
        <v>0.56272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 t="s">
        <v>218</v>
      </c>
      <c r="J143" s="4">
        <v>1771.89</v>
      </c>
      <c r="K143" s="4">
        <v>3000</v>
      </c>
      <c r="L143" s="4">
        <f t="shared" si="10"/>
        <v>-1228.1099999999999</v>
      </c>
      <c r="M143" s="17">
        <f t="shared" si="11"/>
        <v>0.59062999999999999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219</v>
      </c>
      <c r="I144" s="1"/>
      <c r="J144" s="2">
        <f>ROUND(SUM(J140:J143),5)</f>
        <v>20130.330000000002</v>
      </c>
      <c r="K144" s="2">
        <f>ROUND(SUM(K140:K143),5)</f>
        <v>27500</v>
      </c>
      <c r="L144" s="2">
        <f t="shared" si="10"/>
        <v>-7369.67</v>
      </c>
      <c r="M144" s="15">
        <f t="shared" si="11"/>
        <v>0.73201000000000005</v>
      </c>
    </row>
    <row r="145" spans="1:13" x14ac:dyDescent="0.25">
      <c r="A145" s="1"/>
      <c r="B145" s="1"/>
      <c r="C145" s="1"/>
      <c r="D145" s="1"/>
      <c r="E145" s="1"/>
      <c r="F145" s="1"/>
      <c r="G145" s="1"/>
      <c r="H145" s="1" t="s">
        <v>220</v>
      </c>
      <c r="I145" s="1"/>
      <c r="J145" s="2">
        <v>2015.01</v>
      </c>
      <c r="K145" s="2">
        <v>2000</v>
      </c>
      <c r="L145" s="2">
        <f t="shared" si="10"/>
        <v>15.01</v>
      </c>
      <c r="M145" s="15">
        <f t="shared" si="11"/>
        <v>1.0075099999999999</v>
      </c>
    </row>
    <row r="146" spans="1:13" ht="15.75" thickBot="1" x14ac:dyDescent="0.3">
      <c r="A146" s="1"/>
      <c r="B146" s="1"/>
      <c r="C146" s="1"/>
      <c r="D146" s="1"/>
      <c r="E146" s="1"/>
      <c r="F146" s="1"/>
      <c r="G146" s="1"/>
      <c r="H146" s="1" t="s">
        <v>221</v>
      </c>
      <c r="I146" s="1"/>
      <c r="J146" s="4">
        <v>2159.7600000000002</v>
      </c>
      <c r="K146" s="4">
        <v>2200</v>
      </c>
      <c r="L146" s="4">
        <f t="shared" si="10"/>
        <v>-40.24</v>
      </c>
      <c r="M146" s="17">
        <f t="shared" si="11"/>
        <v>0.98170999999999997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222</v>
      </c>
      <c r="H147" s="1"/>
      <c r="I147" s="1"/>
      <c r="J147" s="2">
        <f>ROUND(J139+SUM(J144:J146),5)</f>
        <v>24305.1</v>
      </c>
      <c r="K147" s="2">
        <f>ROUND(K139+SUM(K144:K146),5)</f>
        <v>31700</v>
      </c>
      <c r="L147" s="2">
        <f t="shared" si="10"/>
        <v>-7394.9</v>
      </c>
      <c r="M147" s="15">
        <f t="shared" si="11"/>
        <v>0.76671999999999996</v>
      </c>
    </row>
    <row r="148" spans="1:13" ht="15.75" thickBot="1" x14ac:dyDescent="0.3">
      <c r="A148" s="1"/>
      <c r="B148" s="1"/>
      <c r="C148" s="1"/>
      <c r="D148" s="1"/>
      <c r="E148" s="1"/>
      <c r="F148" s="1"/>
      <c r="G148" s="1" t="s">
        <v>223</v>
      </c>
      <c r="H148" s="1"/>
      <c r="I148" s="1"/>
      <c r="J148" s="2">
        <v>4094.7</v>
      </c>
      <c r="K148" s="2">
        <v>1956</v>
      </c>
      <c r="L148" s="2">
        <f t="shared" si="10"/>
        <v>2138.6999999999998</v>
      </c>
      <c r="M148" s="15">
        <f t="shared" si="11"/>
        <v>2.0933999999999999</v>
      </c>
    </row>
    <row r="149" spans="1:13" ht="15.75" thickBot="1" x14ac:dyDescent="0.3">
      <c r="A149" s="1"/>
      <c r="B149" s="1"/>
      <c r="C149" s="1"/>
      <c r="D149" s="1"/>
      <c r="E149" s="1"/>
      <c r="F149" s="1" t="s">
        <v>224</v>
      </c>
      <c r="G149" s="1"/>
      <c r="H149" s="1"/>
      <c r="I149" s="1"/>
      <c r="J149" s="3">
        <f>ROUND(J118+SUM(J129:J130)+J138+SUM(J147:J148),5)</f>
        <v>50518.99</v>
      </c>
      <c r="K149" s="3">
        <f>ROUND(K118+SUM(K129:K130)+K138+SUM(K147:K148),5)</f>
        <v>72256</v>
      </c>
      <c r="L149" s="3">
        <f t="shared" si="10"/>
        <v>-21737.01</v>
      </c>
      <c r="M149" s="16">
        <f t="shared" si="11"/>
        <v>0.69916999999999996</v>
      </c>
    </row>
    <row r="150" spans="1:13" x14ac:dyDescent="0.25">
      <c r="A150" s="1"/>
      <c r="B150" s="1"/>
      <c r="C150" s="1"/>
      <c r="D150" s="1"/>
      <c r="E150" s="1" t="s">
        <v>225</v>
      </c>
      <c r="F150" s="1"/>
      <c r="G150" s="1"/>
      <c r="H150" s="1"/>
      <c r="I150" s="1"/>
      <c r="J150" s="2">
        <f>ROUND(SUM(J49:J53)+SUM(J57:J58)+J63+J69+J79+J111+J117+J149,5)</f>
        <v>1048245.93</v>
      </c>
      <c r="K150" s="2">
        <f>ROUND(SUM(K49:K53)+SUM(K57:K58)+K63+K69+K79+K111+K117+K149,5)</f>
        <v>1092555.0900000001</v>
      </c>
      <c r="L150" s="2">
        <f t="shared" si="10"/>
        <v>-44309.16</v>
      </c>
      <c r="M150" s="15">
        <f t="shared" si="11"/>
        <v>0.95943999999999996</v>
      </c>
    </row>
    <row r="151" spans="1:13" x14ac:dyDescent="0.25">
      <c r="A151" s="1"/>
      <c r="B151" s="1"/>
      <c r="C151" s="1"/>
      <c r="D151" s="1"/>
      <c r="E151" s="1" t="s">
        <v>226</v>
      </c>
      <c r="F151" s="1"/>
      <c r="G151" s="1"/>
      <c r="H151" s="1"/>
      <c r="I151" s="1"/>
      <c r="J151" s="2"/>
      <c r="K151" s="2"/>
      <c r="L151" s="2"/>
      <c r="M151" s="15"/>
    </row>
    <row r="152" spans="1:13" x14ac:dyDescent="0.25">
      <c r="A152" s="1"/>
      <c r="B152" s="1"/>
      <c r="C152" s="1"/>
      <c r="D152" s="1"/>
      <c r="E152" s="1"/>
      <c r="F152" s="1" t="s">
        <v>227</v>
      </c>
      <c r="G152" s="1"/>
      <c r="H152" s="1"/>
      <c r="I152" s="1"/>
      <c r="J152" s="2">
        <v>12313.66</v>
      </c>
      <c r="K152" s="2">
        <v>35000</v>
      </c>
      <c r="L152" s="2">
        <f>ROUND((J152-K152),5)</f>
        <v>-22686.34</v>
      </c>
      <c r="M152" s="15">
        <f>ROUND(IF(K152=0, IF(J152=0, 0, 1), J152/K152),5)</f>
        <v>0.35182000000000002</v>
      </c>
    </row>
    <row r="153" spans="1:13" ht="15.75" thickBot="1" x14ac:dyDescent="0.3">
      <c r="A153" s="1"/>
      <c r="B153" s="1"/>
      <c r="C153" s="1"/>
      <c r="D153" s="1"/>
      <c r="E153" s="1"/>
      <c r="F153" s="1" t="s">
        <v>228</v>
      </c>
      <c r="G153" s="1"/>
      <c r="H153" s="1"/>
      <c r="I153" s="1"/>
      <c r="J153" s="4">
        <v>12.45</v>
      </c>
      <c r="K153" s="4">
        <v>1000</v>
      </c>
      <c r="L153" s="4">
        <f>ROUND((J153-K153),5)</f>
        <v>-987.55</v>
      </c>
      <c r="M153" s="17">
        <f>ROUND(IF(K153=0, IF(J153=0, 0, 1), J153/K153),5)</f>
        <v>1.2449999999999999E-2</v>
      </c>
    </row>
    <row r="154" spans="1:13" x14ac:dyDescent="0.25">
      <c r="A154" s="1"/>
      <c r="B154" s="1"/>
      <c r="C154" s="1"/>
      <c r="D154" s="1"/>
      <c r="E154" s="1" t="s">
        <v>229</v>
      </c>
      <c r="F154" s="1"/>
      <c r="G154" s="1"/>
      <c r="H154" s="1"/>
      <c r="I154" s="1"/>
      <c r="J154" s="2">
        <f>ROUND(SUM(J151:J153),5)</f>
        <v>12326.11</v>
      </c>
      <c r="K154" s="2">
        <f>ROUND(SUM(K151:K153),5)</f>
        <v>36000</v>
      </c>
      <c r="L154" s="2">
        <f>ROUND((J154-K154),5)</f>
        <v>-23673.89</v>
      </c>
      <c r="M154" s="15">
        <f>ROUND(IF(K154=0, IF(J154=0, 0, 1), J154/K154),5)</f>
        <v>0.34239000000000003</v>
      </c>
    </row>
    <row r="155" spans="1:13" x14ac:dyDescent="0.25">
      <c r="A155" s="1"/>
      <c r="B155" s="1"/>
      <c r="C155" s="1"/>
      <c r="D155" s="1"/>
      <c r="E155" s="1" t="s">
        <v>230</v>
      </c>
      <c r="F155" s="1"/>
      <c r="G155" s="1"/>
      <c r="H155" s="1"/>
      <c r="I155" s="1"/>
      <c r="J155" s="2"/>
      <c r="K155" s="2"/>
      <c r="L155" s="2"/>
      <c r="M155" s="15"/>
    </row>
    <row r="156" spans="1:13" x14ac:dyDescent="0.25">
      <c r="A156" s="1"/>
      <c r="B156" s="1"/>
      <c r="C156" s="1"/>
      <c r="D156" s="1"/>
      <c r="E156" s="1"/>
      <c r="F156" s="1" t="s">
        <v>231</v>
      </c>
      <c r="G156" s="1"/>
      <c r="H156" s="1"/>
      <c r="I156" s="1"/>
      <c r="J156" s="2">
        <v>6780</v>
      </c>
      <c r="K156" s="2">
        <v>7500</v>
      </c>
      <c r="L156" s="2">
        <f t="shared" ref="L156:L161" si="12">ROUND((J156-K156),5)</f>
        <v>-720</v>
      </c>
      <c r="M156" s="15">
        <f t="shared" ref="M156:M161" si="13">ROUND(IF(K156=0, IF(J156=0, 0, 1), J156/K156),5)</f>
        <v>0.90400000000000003</v>
      </c>
    </row>
    <row r="157" spans="1:13" x14ac:dyDescent="0.25">
      <c r="A157" s="1"/>
      <c r="B157" s="1"/>
      <c r="C157" s="1"/>
      <c r="D157" s="1"/>
      <c r="E157" s="1"/>
      <c r="F157" s="1" t="s">
        <v>232</v>
      </c>
      <c r="G157" s="1"/>
      <c r="H157" s="1"/>
      <c r="I157" s="1"/>
      <c r="J157" s="2">
        <v>14409.72</v>
      </c>
      <c r="K157" s="2">
        <v>21697.06</v>
      </c>
      <c r="L157" s="2">
        <f t="shared" si="12"/>
        <v>-7287.34</v>
      </c>
      <c r="M157" s="15">
        <f t="shared" si="13"/>
        <v>0.66413</v>
      </c>
    </row>
    <row r="158" spans="1:13" x14ac:dyDescent="0.25">
      <c r="A158" s="1"/>
      <c r="B158" s="1"/>
      <c r="C158" s="1"/>
      <c r="D158" s="1"/>
      <c r="E158" s="1"/>
      <c r="F158" s="1" t="s">
        <v>233</v>
      </c>
      <c r="G158" s="1"/>
      <c r="H158" s="1"/>
      <c r="I158" s="1"/>
      <c r="J158" s="2">
        <v>9589.4599999999991</v>
      </c>
      <c r="K158" s="2">
        <v>9500</v>
      </c>
      <c r="L158" s="2">
        <f t="shared" si="12"/>
        <v>89.46</v>
      </c>
      <c r="M158" s="15">
        <f t="shared" si="13"/>
        <v>1.00942</v>
      </c>
    </row>
    <row r="159" spans="1:13" x14ac:dyDescent="0.25">
      <c r="A159" s="1"/>
      <c r="B159" s="1"/>
      <c r="C159" s="1"/>
      <c r="D159" s="1"/>
      <c r="E159" s="1"/>
      <c r="F159" s="1" t="s">
        <v>234</v>
      </c>
      <c r="G159" s="1"/>
      <c r="H159" s="1"/>
      <c r="I159" s="1"/>
      <c r="J159" s="2">
        <v>1548.48</v>
      </c>
      <c r="K159" s="2">
        <v>1500</v>
      </c>
      <c r="L159" s="2">
        <f t="shared" si="12"/>
        <v>48.48</v>
      </c>
      <c r="M159" s="15">
        <f t="shared" si="13"/>
        <v>1.0323199999999999</v>
      </c>
    </row>
    <row r="160" spans="1:13" ht="15.75" thickBot="1" x14ac:dyDescent="0.3">
      <c r="A160" s="1"/>
      <c r="B160" s="1"/>
      <c r="C160" s="1"/>
      <c r="D160" s="1"/>
      <c r="E160" s="1"/>
      <c r="F160" s="1" t="s">
        <v>235</v>
      </c>
      <c r="G160" s="1"/>
      <c r="H160" s="1"/>
      <c r="I160" s="1"/>
      <c r="J160" s="4">
        <v>5430.6</v>
      </c>
      <c r="K160" s="4">
        <v>7500</v>
      </c>
      <c r="L160" s="4">
        <f t="shared" si="12"/>
        <v>-2069.4</v>
      </c>
      <c r="M160" s="17">
        <f t="shared" si="13"/>
        <v>0.72407999999999995</v>
      </c>
    </row>
    <row r="161" spans="1:13" x14ac:dyDescent="0.25">
      <c r="A161" s="1"/>
      <c r="B161" s="1"/>
      <c r="C161" s="1"/>
      <c r="D161" s="1"/>
      <c r="E161" s="1" t="s">
        <v>236</v>
      </c>
      <c r="F161" s="1"/>
      <c r="G161" s="1"/>
      <c r="H161" s="1"/>
      <c r="I161" s="1"/>
      <c r="J161" s="2">
        <f>ROUND(SUM(J155:J160),5)</f>
        <v>37758.26</v>
      </c>
      <c r="K161" s="2">
        <f>ROUND(SUM(K155:K160),5)</f>
        <v>47697.06</v>
      </c>
      <c r="L161" s="2">
        <f t="shared" si="12"/>
        <v>-9938.7999999999993</v>
      </c>
      <c r="M161" s="15">
        <f t="shared" si="13"/>
        <v>0.79162999999999994</v>
      </c>
    </row>
    <row r="162" spans="1:13" x14ac:dyDescent="0.25">
      <c r="A162" s="1"/>
      <c r="B162" s="1"/>
      <c r="C162" s="1"/>
      <c r="D162" s="1"/>
      <c r="E162" s="1" t="s">
        <v>237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238</v>
      </c>
      <c r="G163" s="1"/>
      <c r="H163" s="1"/>
      <c r="I163" s="1"/>
      <c r="J163" s="2">
        <v>6568.28</v>
      </c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239</v>
      </c>
      <c r="G164" s="1"/>
      <c r="H164" s="1"/>
      <c r="I164" s="1"/>
      <c r="J164" s="2">
        <v>0</v>
      </c>
      <c r="K164" s="2">
        <v>1000</v>
      </c>
      <c r="L164" s="2">
        <f>ROUND((J164-K164),5)</f>
        <v>-1000</v>
      </c>
      <c r="M164" s="15">
        <f>ROUND(IF(K164=0, IF(J164=0, 0, 1), J164/K164),5)</f>
        <v>0</v>
      </c>
    </row>
    <row r="165" spans="1:13" x14ac:dyDescent="0.25">
      <c r="A165" s="1"/>
      <c r="B165" s="1"/>
      <c r="C165" s="1"/>
      <c r="D165" s="1"/>
      <c r="E165" s="1"/>
      <c r="F165" s="1" t="s">
        <v>240</v>
      </c>
      <c r="G165" s="1"/>
      <c r="H165" s="1"/>
      <c r="I165" s="1"/>
      <c r="J165" s="2">
        <v>8788.41</v>
      </c>
      <c r="K165" s="2">
        <v>8500</v>
      </c>
      <c r="L165" s="2">
        <f>ROUND((J165-K165),5)</f>
        <v>288.41000000000003</v>
      </c>
      <c r="M165" s="15">
        <f>ROUND(IF(K165=0, IF(J165=0, 0, 1), J165/K165),5)</f>
        <v>1.03393</v>
      </c>
    </row>
    <row r="166" spans="1:13" x14ac:dyDescent="0.25">
      <c r="A166" s="1"/>
      <c r="B166" s="1"/>
      <c r="C166" s="1"/>
      <c r="D166" s="1"/>
      <c r="E166" s="1"/>
      <c r="F166" s="1" t="s">
        <v>241</v>
      </c>
      <c r="G166" s="1"/>
      <c r="H166" s="1"/>
      <c r="I166" s="1"/>
      <c r="J166" s="2"/>
      <c r="K166" s="2"/>
      <c r="L166" s="2"/>
      <c r="M166" s="15"/>
    </row>
    <row r="167" spans="1:13" x14ac:dyDescent="0.25">
      <c r="A167" s="1"/>
      <c r="B167" s="1"/>
      <c r="C167" s="1"/>
      <c r="D167" s="1"/>
      <c r="E167" s="1"/>
      <c r="F167" s="1"/>
      <c r="G167" s="1" t="s">
        <v>242</v>
      </c>
      <c r="H167" s="1"/>
      <c r="I167" s="1"/>
      <c r="J167" s="2">
        <v>0</v>
      </c>
      <c r="K167" s="2">
        <v>6000</v>
      </c>
      <c r="L167" s="2">
        <f t="shared" ref="L167:L176" si="14">ROUND((J167-K167),5)</f>
        <v>-6000</v>
      </c>
      <c r="M167" s="15">
        <f t="shared" ref="M167:M176" si="15">ROUND(IF(K167=0, IF(J167=0, 0, 1), J167/K167),5)</f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243</v>
      </c>
      <c r="H168" s="1"/>
      <c r="I168" s="1"/>
      <c r="J168" s="2">
        <v>2553</v>
      </c>
      <c r="K168" s="2">
        <v>8000</v>
      </c>
      <c r="L168" s="2">
        <f t="shared" si="14"/>
        <v>-5447</v>
      </c>
      <c r="M168" s="15">
        <f t="shared" si="15"/>
        <v>0.31913000000000002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244</v>
      </c>
      <c r="H169" s="1"/>
      <c r="I169" s="1"/>
      <c r="J169" s="2">
        <v>6034.95</v>
      </c>
      <c r="K169" s="2">
        <v>12000</v>
      </c>
      <c r="L169" s="2">
        <f t="shared" si="14"/>
        <v>-5965.05</v>
      </c>
      <c r="M169" s="15">
        <f t="shared" si="15"/>
        <v>0.50290999999999997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245</v>
      </c>
      <c r="H170" s="1"/>
      <c r="I170" s="1"/>
      <c r="J170" s="2">
        <v>5348.8</v>
      </c>
      <c r="K170" s="2">
        <v>25000</v>
      </c>
      <c r="L170" s="2">
        <f t="shared" si="14"/>
        <v>-19651.2</v>
      </c>
      <c r="M170" s="15">
        <f t="shared" si="15"/>
        <v>0.21395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246</v>
      </c>
      <c r="H171" s="1"/>
      <c r="I171" s="1"/>
      <c r="J171" s="2">
        <v>0</v>
      </c>
      <c r="K171" s="2">
        <v>1500</v>
      </c>
      <c r="L171" s="2">
        <f t="shared" si="14"/>
        <v>-1500</v>
      </c>
      <c r="M171" s="15">
        <f t="shared" si="15"/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247</v>
      </c>
      <c r="H172" s="1"/>
      <c r="I172" s="1"/>
      <c r="J172" s="2">
        <v>11793.8</v>
      </c>
      <c r="K172" s="2">
        <v>1000</v>
      </c>
      <c r="L172" s="2">
        <f t="shared" si="14"/>
        <v>10793.8</v>
      </c>
      <c r="M172" s="15">
        <f t="shared" si="15"/>
        <v>11.793799999999999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248</v>
      </c>
      <c r="H173" s="1"/>
      <c r="I173" s="1"/>
      <c r="J173" s="2">
        <v>2926.17</v>
      </c>
      <c r="K173" s="2">
        <v>3600</v>
      </c>
      <c r="L173" s="2">
        <f t="shared" si="14"/>
        <v>-673.83</v>
      </c>
      <c r="M173" s="15">
        <f t="shared" si="15"/>
        <v>0.81283000000000005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249</v>
      </c>
      <c r="H174" s="1"/>
      <c r="I174" s="1"/>
      <c r="J174" s="2">
        <v>1646.73</v>
      </c>
      <c r="K174" s="2">
        <v>3000</v>
      </c>
      <c r="L174" s="2">
        <f t="shared" si="14"/>
        <v>-1353.27</v>
      </c>
      <c r="M174" s="15">
        <f t="shared" si="15"/>
        <v>0.54891000000000001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250</v>
      </c>
      <c r="H175" s="1"/>
      <c r="I175" s="1"/>
      <c r="J175" s="2">
        <v>14593.65</v>
      </c>
      <c r="K175" s="2">
        <v>0</v>
      </c>
      <c r="L175" s="2">
        <f t="shared" si="14"/>
        <v>14593.65</v>
      </c>
      <c r="M175" s="15">
        <f t="shared" si="15"/>
        <v>1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251</v>
      </c>
      <c r="H176" s="1"/>
      <c r="I176" s="1"/>
      <c r="J176" s="2">
        <v>345.64</v>
      </c>
      <c r="K176" s="2">
        <v>1000</v>
      </c>
      <c r="L176" s="2">
        <f t="shared" si="14"/>
        <v>-654.36</v>
      </c>
      <c r="M176" s="15">
        <f t="shared" si="15"/>
        <v>0.34564</v>
      </c>
    </row>
    <row r="177" spans="1:13" ht="15.75" thickBot="1" x14ac:dyDescent="0.3">
      <c r="A177" s="1"/>
      <c r="B177" s="1"/>
      <c r="C177" s="1"/>
      <c r="D177" s="1"/>
      <c r="E177" s="1"/>
      <c r="F177" s="1"/>
      <c r="G177" s="1" t="s">
        <v>374</v>
      </c>
      <c r="H177" s="1"/>
      <c r="I177" s="1"/>
      <c r="J177" s="4">
        <v>588.66999999999996</v>
      </c>
      <c r="K177" s="4"/>
      <c r="L177" s="4"/>
      <c r="M177" s="17"/>
    </row>
    <row r="178" spans="1:13" x14ac:dyDescent="0.25">
      <c r="A178" s="1"/>
      <c r="B178" s="1"/>
      <c r="C178" s="1"/>
      <c r="D178" s="1"/>
      <c r="E178" s="1"/>
      <c r="F178" s="1" t="s">
        <v>252</v>
      </c>
      <c r="G178" s="1"/>
      <c r="H178" s="1"/>
      <c r="I178" s="1"/>
      <c r="J178" s="2">
        <f>ROUND(SUM(J166:J177),5)</f>
        <v>45831.41</v>
      </c>
      <c r="K178" s="2">
        <f>ROUND(SUM(K166:K177),5)</f>
        <v>61100</v>
      </c>
      <c r="L178" s="2">
        <f>ROUND((J178-K178),5)</f>
        <v>-15268.59</v>
      </c>
      <c r="M178" s="15">
        <f>ROUND(IF(K178=0, IF(J178=0, 0, 1), J178/K178),5)</f>
        <v>0.75009999999999999</v>
      </c>
    </row>
    <row r="179" spans="1:13" x14ac:dyDescent="0.25">
      <c r="A179" s="1"/>
      <c r="B179" s="1"/>
      <c r="C179" s="1"/>
      <c r="D179" s="1"/>
      <c r="E179" s="1"/>
      <c r="F179" s="1" t="s">
        <v>253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375</v>
      </c>
      <c r="H180" s="1"/>
      <c r="I180" s="1"/>
      <c r="J180" s="2">
        <v>1379.28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376</v>
      </c>
      <c r="H181" s="1"/>
      <c r="I181" s="1"/>
      <c r="J181" s="2">
        <v>1481.51</v>
      </c>
      <c r="K181" s="2"/>
      <c r="L181" s="2"/>
      <c r="M181" s="15"/>
    </row>
    <row r="182" spans="1:13" x14ac:dyDescent="0.25">
      <c r="A182" s="1"/>
      <c r="B182" s="1"/>
      <c r="C182" s="1"/>
      <c r="D182" s="1"/>
      <c r="E182" s="1"/>
      <c r="F182" s="1"/>
      <c r="G182" s="1" t="s">
        <v>254</v>
      </c>
      <c r="H182" s="1"/>
      <c r="I182" s="1"/>
      <c r="J182" s="2">
        <v>153.9</v>
      </c>
      <c r="K182" s="2">
        <v>0</v>
      </c>
      <c r="L182" s="2">
        <f t="shared" ref="L182:L209" si="16">ROUND((J182-K182),5)</f>
        <v>153.9</v>
      </c>
      <c r="M182" s="15">
        <f t="shared" ref="M182:M209" si="17">ROUND(IF(K182=0, IF(J182=0, 0, 1), J182/K182),5)</f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255</v>
      </c>
      <c r="H183" s="1"/>
      <c r="I183" s="1"/>
      <c r="J183" s="2">
        <v>0</v>
      </c>
      <c r="K183" s="2">
        <v>0</v>
      </c>
      <c r="L183" s="2">
        <f t="shared" si="16"/>
        <v>0</v>
      </c>
      <c r="M183" s="15">
        <f t="shared" si="1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256</v>
      </c>
      <c r="H184" s="1"/>
      <c r="I184" s="1"/>
      <c r="J184" s="2">
        <v>7215.1</v>
      </c>
      <c r="K184" s="2">
        <v>0</v>
      </c>
      <c r="L184" s="2">
        <f t="shared" si="16"/>
        <v>7215.1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257</v>
      </c>
      <c r="H185" s="1"/>
      <c r="I185" s="1"/>
      <c r="J185" s="2">
        <v>2069.6</v>
      </c>
      <c r="K185" s="2">
        <v>0</v>
      </c>
      <c r="L185" s="2">
        <f t="shared" si="16"/>
        <v>2069.6</v>
      </c>
      <c r="M185" s="15">
        <f t="shared" si="17"/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258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259</v>
      </c>
      <c r="H187" s="1"/>
      <c r="I187" s="1"/>
      <c r="J187" s="2">
        <v>0</v>
      </c>
      <c r="K187" s="2">
        <v>0</v>
      </c>
      <c r="L187" s="2">
        <f t="shared" si="16"/>
        <v>0</v>
      </c>
      <c r="M187" s="15">
        <f t="shared" si="1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260</v>
      </c>
      <c r="H188" s="1"/>
      <c r="I188" s="1"/>
      <c r="J188" s="2">
        <v>12.98</v>
      </c>
      <c r="K188" s="2">
        <v>0</v>
      </c>
      <c r="L188" s="2">
        <f t="shared" si="16"/>
        <v>12.98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261</v>
      </c>
      <c r="H189" s="1"/>
      <c r="I189" s="1"/>
      <c r="J189" s="2">
        <v>440.26</v>
      </c>
      <c r="K189" s="2">
        <v>0</v>
      </c>
      <c r="L189" s="2">
        <f t="shared" si="16"/>
        <v>440.26</v>
      </c>
      <c r="M189" s="15">
        <f t="shared" si="17"/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262</v>
      </c>
      <c r="H190" s="1"/>
      <c r="I190" s="1"/>
      <c r="J190" s="2">
        <v>33.979999999999997</v>
      </c>
      <c r="K190" s="2">
        <v>0</v>
      </c>
      <c r="L190" s="2">
        <f t="shared" si="16"/>
        <v>33.979999999999997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263</v>
      </c>
      <c r="H191" s="1"/>
      <c r="I191" s="1"/>
      <c r="J191" s="2">
        <v>251.41</v>
      </c>
      <c r="K191" s="2">
        <v>0</v>
      </c>
      <c r="L191" s="2">
        <f t="shared" si="16"/>
        <v>251.41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264</v>
      </c>
      <c r="H192" s="1"/>
      <c r="I192" s="1"/>
      <c r="J192" s="2">
        <v>4031.7</v>
      </c>
      <c r="K192" s="2">
        <v>0</v>
      </c>
      <c r="L192" s="2">
        <f t="shared" si="16"/>
        <v>4031.7</v>
      </c>
      <c r="M192" s="15">
        <f t="shared" si="17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265</v>
      </c>
      <c r="H193" s="1"/>
      <c r="I193" s="1"/>
      <c r="J193" s="2">
        <v>13.77</v>
      </c>
      <c r="K193" s="2">
        <v>0</v>
      </c>
      <c r="L193" s="2">
        <f t="shared" si="16"/>
        <v>13.77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266</v>
      </c>
      <c r="H194" s="1"/>
      <c r="I194" s="1"/>
      <c r="J194" s="2">
        <v>179.55</v>
      </c>
      <c r="K194" s="2">
        <v>0</v>
      </c>
      <c r="L194" s="2">
        <f t="shared" si="16"/>
        <v>179.55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267</v>
      </c>
      <c r="H195" s="1"/>
      <c r="I195" s="1"/>
      <c r="J195" s="2">
        <v>200</v>
      </c>
      <c r="K195" s="2">
        <v>0</v>
      </c>
      <c r="L195" s="2">
        <f t="shared" si="16"/>
        <v>200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268</v>
      </c>
      <c r="H196" s="1"/>
      <c r="I196" s="1"/>
      <c r="J196" s="2">
        <v>349.26</v>
      </c>
      <c r="K196" s="2">
        <v>0</v>
      </c>
      <c r="L196" s="2">
        <f t="shared" si="16"/>
        <v>349.26</v>
      </c>
      <c r="M196" s="15">
        <f t="shared" si="17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269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270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271</v>
      </c>
      <c r="H199" s="1"/>
      <c r="I199" s="1"/>
      <c r="J199" s="2">
        <v>0</v>
      </c>
      <c r="K199" s="2">
        <v>0</v>
      </c>
      <c r="L199" s="2">
        <f t="shared" si="16"/>
        <v>0</v>
      </c>
      <c r="M199" s="15">
        <f t="shared" si="17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272</v>
      </c>
      <c r="H200" s="1"/>
      <c r="I200" s="1"/>
      <c r="J200" s="2">
        <v>200</v>
      </c>
      <c r="K200" s="2">
        <v>0</v>
      </c>
      <c r="L200" s="2">
        <f t="shared" si="16"/>
        <v>200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273</v>
      </c>
      <c r="H201" s="1"/>
      <c r="I201" s="1"/>
      <c r="J201" s="2">
        <v>10280.209999999999</v>
      </c>
      <c r="K201" s="2">
        <v>0</v>
      </c>
      <c r="L201" s="2">
        <f t="shared" si="16"/>
        <v>10280.209999999999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274</v>
      </c>
      <c r="H202" s="1"/>
      <c r="I202" s="1"/>
      <c r="J202" s="2">
        <v>929.93</v>
      </c>
      <c r="K202" s="2">
        <v>0</v>
      </c>
      <c r="L202" s="2">
        <f t="shared" si="16"/>
        <v>929.93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275</v>
      </c>
      <c r="H203" s="1"/>
      <c r="I203" s="1"/>
      <c r="J203" s="2">
        <v>97.71</v>
      </c>
      <c r="K203" s="2">
        <v>0</v>
      </c>
      <c r="L203" s="2">
        <f t="shared" si="16"/>
        <v>97.71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276</v>
      </c>
      <c r="H204" s="1"/>
      <c r="I204" s="1"/>
      <c r="J204" s="2">
        <v>1009.07</v>
      </c>
      <c r="K204" s="2">
        <v>0</v>
      </c>
      <c r="L204" s="2">
        <f t="shared" si="16"/>
        <v>1009.07</v>
      </c>
      <c r="M204" s="15">
        <f t="shared" si="17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277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278</v>
      </c>
      <c r="H206" s="1"/>
      <c r="I206" s="1"/>
      <c r="J206" s="2">
        <v>0</v>
      </c>
      <c r="K206" s="2">
        <v>0</v>
      </c>
      <c r="L206" s="2">
        <f t="shared" si="16"/>
        <v>0</v>
      </c>
      <c r="M206" s="15">
        <f t="shared" si="17"/>
        <v>0</v>
      </c>
    </row>
    <row r="207" spans="1:13" ht="15.75" thickBot="1" x14ac:dyDescent="0.3">
      <c r="A207" s="1"/>
      <c r="B207" s="1"/>
      <c r="C207" s="1"/>
      <c r="D207" s="1"/>
      <c r="E207" s="1"/>
      <c r="F207" s="1"/>
      <c r="G207" s="1" t="s">
        <v>279</v>
      </c>
      <c r="H207" s="1"/>
      <c r="I207" s="1"/>
      <c r="J207" s="2">
        <v>3929.09</v>
      </c>
      <c r="K207" s="2">
        <v>30000</v>
      </c>
      <c r="L207" s="2">
        <f t="shared" si="16"/>
        <v>-26070.91</v>
      </c>
      <c r="M207" s="15">
        <f t="shared" si="17"/>
        <v>0.13097</v>
      </c>
    </row>
    <row r="208" spans="1:13" ht="15.75" thickBot="1" x14ac:dyDescent="0.3">
      <c r="A208" s="1"/>
      <c r="B208" s="1"/>
      <c r="C208" s="1"/>
      <c r="D208" s="1"/>
      <c r="E208" s="1"/>
      <c r="F208" s="1" t="s">
        <v>280</v>
      </c>
      <c r="G208" s="1"/>
      <c r="H208" s="1"/>
      <c r="I208" s="1"/>
      <c r="J208" s="3">
        <f>ROUND(SUM(J179:J207),5)</f>
        <v>34258.31</v>
      </c>
      <c r="K208" s="3">
        <f>ROUND(SUM(K179:K207),5)</f>
        <v>30000</v>
      </c>
      <c r="L208" s="3">
        <f t="shared" si="16"/>
        <v>4258.3100000000004</v>
      </c>
      <c r="M208" s="16">
        <f t="shared" si="17"/>
        <v>1.14194</v>
      </c>
    </row>
    <row r="209" spans="1:13" x14ac:dyDescent="0.25">
      <c r="A209" s="1"/>
      <c r="B209" s="1"/>
      <c r="C209" s="1"/>
      <c r="D209" s="1"/>
      <c r="E209" s="1" t="s">
        <v>281</v>
      </c>
      <c r="F209" s="1"/>
      <c r="G209" s="1"/>
      <c r="H209" s="1"/>
      <c r="I209" s="1"/>
      <c r="J209" s="2">
        <f>ROUND(SUM(J162:J165)+J178+J208,5)</f>
        <v>95446.41</v>
      </c>
      <c r="K209" s="2">
        <f>ROUND(SUM(K162:K165)+K178+K208,5)</f>
        <v>100600</v>
      </c>
      <c r="L209" s="2">
        <f t="shared" si="16"/>
        <v>-5153.59</v>
      </c>
      <c r="M209" s="15">
        <f t="shared" si="17"/>
        <v>0.94877</v>
      </c>
    </row>
    <row r="210" spans="1:13" x14ac:dyDescent="0.25">
      <c r="A210" s="1"/>
      <c r="B210" s="1"/>
      <c r="C210" s="1"/>
      <c r="D210" s="1"/>
      <c r="E210" s="1" t="s">
        <v>282</v>
      </c>
      <c r="F210" s="1"/>
      <c r="G210" s="1"/>
      <c r="H210" s="1"/>
      <c r="I210" s="1"/>
      <c r="J210" s="2"/>
      <c r="K210" s="2"/>
      <c r="L210" s="2"/>
      <c r="M210" s="15"/>
    </row>
    <row r="211" spans="1:13" x14ac:dyDescent="0.25">
      <c r="A211" s="1"/>
      <c r="B211" s="1"/>
      <c r="C211" s="1"/>
      <c r="D211" s="1"/>
      <c r="E211" s="1"/>
      <c r="F211" s="1" t="s">
        <v>283</v>
      </c>
      <c r="G211" s="1"/>
      <c r="H211" s="1"/>
      <c r="I211" s="1"/>
      <c r="J211" s="2">
        <v>112.01</v>
      </c>
      <c r="K211" s="2">
        <v>1500</v>
      </c>
      <c r="L211" s="2">
        <f>ROUND((J211-K211),5)</f>
        <v>-1387.99</v>
      </c>
      <c r="M211" s="15">
        <f>ROUND(IF(K211=0, IF(J211=0, 0, 1), J211/K211),5)</f>
        <v>7.467E-2</v>
      </c>
    </row>
    <row r="212" spans="1:13" x14ac:dyDescent="0.25">
      <c r="A212" s="1"/>
      <c r="B212" s="1"/>
      <c r="C212" s="1"/>
      <c r="D212" s="1"/>
      <c r="E212" s="1"/>
      <c r="F212" s="1" t="s">
        <v>284</v>
      </c>
      <c r="G212" s="1"/>
      <c r="H212" s="1"/>
      <c r="I212" s="1"/>
      <c r="J212" s="2">
        <v>374.55</v>
      </c>
      <c r="K212" s="2">
        <v>500</v>
      </c>
      <c r="L212" s="2">
        <f>ROUND((J212-K212),5)</f>
        <v>-125.45</v>
      </c>
      <c r="M212" s="15">
        <f>ROUND(IF(K212=0, IF(J212=0, 0, 1), J212/K212),5)</f>
        <v>0.74909999999999999</v>
      </c>
    </row>
    <row r="213" spans="1:13" ht="15.75" thickBot="1" x14ac:dyDescent="0.3">
      <c r="A213" s="1"/>
      <c r="B213" s="1"/>
      <c r="C213" s="1"/>
      <c r="D213" s="1"/>
      <c r="E213" s="1"/>
      <c r="F213" s="1" t="s">
        <v>377</v>
      </c>
      <c r="G213" s="1"/>
      <c r="H213" s="1"/>
      <c r="I213" s="1"/>
      <c r="J213" s="4">
        <v>160</v>
      </c>
      <c r="K213" s="4"/>
      <c r="L213" s="4"/>
      <c r="M213" s="17"/>
    </row>
    <row r="214" spans="1:13" x14ac:dyDescent="0.25">
      <c r="A214" s="1"/>
      <c r="B214" s="1"/>
      <c r="C214" s="1"/>
      <c r="D214" s="1"/>
      <c r="E214" s="1" t="s">
        <v>285</v>
      </c>
      <c r="F214" s="1"/>
      <c r="G214" s="1"/>
      <c r="H214" s="1"/>
      <c r="I214" s="1"/>
      <c r="J214" s="2">
        <f>ROUND(SUM(J210:J213),5)</f>
        <v>646.55999999999995</v>
      </c>
      <c r="K214" s="2">
        <f>ROUND(SUM(K210:K213),5)</f>
        <v>2000</v>
      </c>
      <c r="L214" s="2">
        <f>ROUND((J214-K214),5)</f>
        <v>-1353.44</v>
      </c>
      <c r="M214" s="15">
        <f>ROUND(IF(K214=0, IF(J214=0, 0, 1), J214/K214),5)</f>
        <v>0.32328000000000001</v>
      </c>
    </row>
    <row r="215" spans="1:13" x14ac:dyDescent="0.25">
      <c r="A215" s="1"/>
      <c r="B215" s="1"/>
      <c r="C215" s="1"/>
      <c r="D215" s="1"/>
      <c r="E215" s="1" t="s">
        <v>286</v>
      </c>
      <c r="F215" s="1"/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 t="s">
        <v>287</v>
      </c>
      <c r="G216" s="1"/>
      <c r="H216" s="1"/>
      <c r="I216" s="1"/>
      <c r="J216" s="2">
        <v>1238.06</v>
      </c>
      <c r="K216" s="2">
        <v>2100</v>
      </c>
      <c r="L216" s="2">
        <f>ROUND((J216-K216),5)</f>
        <v>-861.94</v>
      </c>
      <c r="M216" s="15">
        <f>ROUND(IF(K216=0, IF(J216=0, 0, 1), J216/K216),5)</f>
        <v>0.58955000000000002</v>
      </c>
    </row>
    <row r="217" spans="1:13" x14ac:dyDescent="0.25">
      <c r="A217" s="1"/>
      <c r="B217" s="1"/>
      <c r="C217" s="1"/>
      <c r="D217" s="1"/>
      <c r="E217" s="1"/>
      <c r="F217" s="1" t="s">
        <v>288</v>
      </c>
      <c r="G217" s="1"/>
      <c r="H217" s="1"/>
      <c r="I217" s="1"/>
      <c r="J217" s="2"/>
      <c r="K217" s="2"/>
      <c r="L217" s="2"/>
      <c r="M217" s="15"/>
    </row>
    <row r="218" spans="1:13" x14ac:dyDescent="0.25">
      <c r="A218" s="1"/>
      <c r="B218" s="1"/>
      <c r="C218" s="1"/>
      <c r="D218" s="1"/>
      <c r="E218" s="1"/>
      <c r="F218" s="1"/>
      <c r="G218" s="1" t="s">
        <v>289</v>
      </c>
      <c r="H218" s="1"/>
      <c r="I218" s="1"/>
      <c r="J218" s="2">
        <v>26.5</v>
      </c>
      <c r="K218" s="2">
        <v>0</v>
      </c>
      <c r="L218" s="2">
        <f t="shared" ref="L218:L224" si="18">ROUND((J218-K218),5)</f>
        <v>26.5</v>
      </c>
      <c r="M218" s="15">
        <f t="shared" ref="M218:M224" si="19">ROUND(IF(K218=0, IF(J218=0, 0, 1), J218/K218),5)</f>
        <v>1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290</v>
      </c>
      <c r="H219" s="1"/>
      <c r="I219" s="1"/>
      <c r="J219" s="2">
        <v>1598.3</v>
      </c>
      <c r="K219" s="2">
        <v>5000</v>
      </c>
      <c r="L219" s="2">
        <f t="shared" si="18"/>
        <v>-3401.7</v>
      </c>
      <c r="M219" s="15">
        <f t="shared" si="19"/>
        <v>0.31966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291</v>
      </c>
      <c r="H220" s="1"/>
      <c r="I220" s="1"/>
      <c r="J220" s="2">
        <v>0</v>
      </c>
      <c r="K220" s="2">
        <v>1100</v>
      </c>
      <c r="L220" s="2">
        <f t="shared" si="18"/>
        <v>-1100</v>
      </c>
      <c r="M220" s="15">
        <f t="shared" si="19"/>
        <v>0</v>
      </c>
    </row>
    <row r="221" spans="1:13" x14ac:dyDescent="0.25">
      <c r="A221" s="1"/>
      <c r="B221" s="1"/>
      <c r="C221" s="1"/>
      <c r="D221" s="1"/>
      <c r="E221" s="1"/>
      <c r="F221" s="1"/>
      <c r="G221" s="1" t="s">
        <v>292</v>
      </c>
      <c r="H221" s="1"/>
      <c r="I221" s="1"/>
      <c r="J221" s="2">
        <v>10718.3</v>
      </c>
      <c r="K221" s="2">
        <v>6000</v>
      </c>
      <c r="L221" s="2">
        <f t="shared" si="18"/>
        <v>4718.3</v>
      </c>
      <c r="M221" s="15">
        <f t="shared" si="19"/>
        <v>1.7863800000000001</v>
      </c>
    </row>
    <row r="222" spans="1:13" ht="15.75" thickBot="1" x14ac:dyDescent="0.3">
      <c r="A222" s="1"/>
      <c r="B222" s="1"/>
      <c r="C222" s="1"/>
      <c r="D222" s="1"/>
      <c r="E222" s="1"/>
      <c r="F222" s="1"/>
      <c r="G222" s="1" t="s">
        <v>293</v>
      </c>
      <c r="H222" s="1"/>
      <c r="I222" s="1"/>
      <c r="J222" s="4">
        <v>13214.56</v>
      </c>
      <c r="K222" s="4">
        <v>12000</v>
      </c>
      <c r="L222" s="4">
        <f t="shared" si="18"/>
        <v>1214.56</v>
      </c>
      <c r="M222" s="17">
        <f t="shared" si="19"/>
        <v>1.10121</v>
      </c>
    </row>
    <row r="223" spans="1:13" x14ac:dyDescent="0.25">
      <c r="A223" s="1"/>
      <c r="B223" s="1"/>
      <c r="C223" s="1"/>
      <c r="D223" s="1"/>
      <c r="E223" s="1"/>
      <c r="F223" s="1" t="s">
        <v>294</v>
      </c>
      <c r="G223" s="1"/>
      <c r="H223" s="1"/>
      <c r="I223" s="1"/>
      <c r="J223" s="2">
        <f>ROUND(SUM(J217:J222),5)</f>
        <v>25557.66</v>
      </c>
      <c r="K223" s="2">
        <f>ROUND(SUM(K217:K222),5)</f>
        <v>24100</v>
      </c>
      <c r="L223" s="2">
        <f t="shared" si="18"/>
        <v>1457.66</v>
      </c>
      <c r="M223" s="15">
        <f t="shared" si="19"/>
        <v>1.0604800000000001</v>
      </c>
    </row>
    <row r="224" spans="1:13" x14ac:dyDescent="0.25">
      <c r="A224" s="1"/>
      <c r="B224" s="1"/>
      <c r="C224" s="1"/>
      <c r="D224" s="1"/>
      <c r="E224" s="1"/>
      <c r="F224" s="1" t="s">
        <v>295</v>
      </c>
      <c r="G224" s="1"/>
      <c r="H224" s="1"/>
      <c r="I224" s="1"/>
      <c r="J224" s="2">
        <v>5000</v>
      </c>
      <c r="K224" s="2">
        <v>23160</v>
      </c>
      <c r="L224" s="2">
        <f t="shared" si="18"/>
        <v>-18160</v>
      </c>
      <c r="M224" s="15">
        <f t="shared" si="19"/>
        <v>0.21589</v>
      </c>
    </row>
    <row r="225" spans="1:13" x14ac:dyDescent="0.25">
      <c r="A225" s="1"/>
      <c r="B225" s="1"/>
      <c r="C225" s="1"/>
      <c r="D225" s="1"/>
      <c r="E225" s="1"/>
      <c r="F225" s="1" t="s">
        <v>296</v>
      </c>
      <c r="G225" s="1"/>
      <c r="H225" s="1"/>
      <c r="I225" s="1"/>
      <c r="J225" s="2"/>
      <c r="K225" s="2"/>
      <c r="L225" s="2"/>
      <c r="M225" s="15"/>
    </row>
    <row r="226" spans="1:13" x14ac:dyDescent="0.25">
      <c r="A226" s="1"/>
      <c r="B226" s="1"/>
      <c r="C226" s="1"/>
      <c r="D226" s="1"/>
      <c r="E226" s="1"/>
      <c r="F226" s="1"/>
      <c r="G226" s="1" t="s">
        <v>297</v>
      </c>
      <c r="H226" s="1"/>
      <c r="I226" s="1"/>
      <c r="J226" s="2">
        <v>3267.35</v>
      </c>
      <c r="K226" s="2">
        <v>2500</v>
      </c>
      <c r="L226" s="2">
        <f>ROUND((J226-K226),5)</f>
        <v>767.35</v>
      </c>
      <c r="M226" s="15">
        <f>ROUND(IF(K226=0, IF(J226=0, 0, 1), J226/K226),5)</f>
        <v>1.30694</v>
      </c>
    </row>
    <row r="227" spans="1:13" x14ac:dyDescent="0.25">
      <c r="A227" s="1"/>
      <c r="B227" s="1"/>
      <c r="C227" s="1"/>
      <c r="D227" s="1"/>
      <c r="E227" s="1"/>
      <c r="F227" s="1"/>
      <c r="G227" s="1" t="s">
        <v>298</v>
      </c>
      <c r="H227" s="1"/>
      <c r="I227" s="1"/>
      <c r="J227" s="2">
        <v>1308.07</v>
      </c>
      <c r="K227" s="2">
        <v>1000</v>
      </c>
      <c r="L227" s="2">
        <f>ROUND((J227-K227),5)</f>
        <v>308.07</v>
      </c>
      <c r="M227" s="15">
        <f>ROUND(IF(K227=0, IF(J227=0, 0, 1), J227/K227),5)</f>
        <v>1.3080700000000001</v>
      </c>
    </row>
    <row r="228" spans="1:13" ht="15.75" thickBot="1" x14ac:dyDescent="0.3">
      <c r="A228" s="1"/>
      <c r="B228" s="1"/>
      <c r="C228" s="1"/>
      <c r="D228" s="1"/>
      <c r="E228" s="1"/>
      <c r="F228" s="1"/>
      <c r="G228" s="1" t="s">
        <v>378</v>
      </c>
      <c r="H228" s="1"/>
      <c r="I228" s="1"/>
      <c r="J228" s="2">
        <v>500.73</v>
      </c>
      <c r="K228" s="2"/>
      <c r="L228" s="2"/>
      <c r="M228" s="15"/>
    </row>
    <row r="229" spans="1:13" ht="15.75" thickBot="1" x14ac:dyDescent="0.3">
      <c r="A229" s="1"/>
      <c r="B229" s="1"/>
      <c r="C229" s="1"/>
      <c r="D229" s="1"/>
      <c r="E229" s="1"/>
      <c r="F229" s="1" t="s">
        <v>299</v>
      </c>
      <c r="G229" s="1"/>
      <c r="H229" s="1"/>
      <c r="I229" s="1"/>
      <c r="J229" s="3">
        <f>ROUND(SUM(J225:J228),5)</f>
        <v>5076.1499999999996</v>
      </c>
      <c r="K229" s="3">
        <f>ROUND(SUM(K225:K228),5)</f>
        <v>3500</v>
      </c>
      <c r="L229" s="3">
        <f>ROUND((J229-K229),5)</f>
        <v>1576.15</v>
      </c>
      <c r="M229" s="16">
        <f>ROUND(IF(K229=0, IF(J229=0, 0, 1), J229/K229),5)</f>
        <v>1.4503299999999999</v>
      </c>
    </row>
    <row r="230" spans="1:13" x14ac:dyDescent="0.25">
      <c r="A230" s="1"/>
      <c r="B230" s="1"/>
      <c r="C230" s="1"/>
      <c r="D230" s="1"/>
      <c r="E230" s="1" t="s">
        <v>300</v>
      </c>
      <c r="F230" s="1"/>
      <c r="G230" s="1"/>
      <c r="H230" s="1"/>
      <c r="I230" s="1"/>
      <c r="J230" s="2">
        <f>ROUND(SUM(J215:J216)+SUM(J223:J224)+J229,5)</f>
        <v>36871.870000000003</v>
      </c>
      <c r="K230" s="2">
        <f>ROUND(SUM(K215:K216)+SUM(K223:K224)+K229,5)</f>
        <v>52860</v>
      </c>
      <c r="L230" s="2">
        <f>ROUND((J230-K230),5)</f>
        <v>-15988.13</v>
      </c>
      <c r="M230" s="15">
        <f>ROUND(IF(K230=0, IF(J230=0, 0, 1), J230/K230),5)</f>
        <v>0.69754000000000005</v>
      </c>
    </row>
    <row r="231" spans="1:13" x14ac:dyDescent="0.25">
      <c r="A231" s="1"/>
      <c r="B231" s="1"/>
      <c r="C231" s="1"/>
      <c r="D231" s="1"/>
      <c r="E231" s="1" t="s">
        <v>301</v>
      </c>
      <c r="F231" s="1"/>
      <c r="G231" s="1"/>
      <c r="H231" s="1"/>
      <c r="I231" s="1"/>
      <c r="J231" s="2"/>
      <c r="K231" s="2"/>
      <c r="L231" s="2"/>
      <c r="M231" s="15"/>
    </row>
    <row r="232" spans="1:13" x14ac:dyDescent="0.25">
      <c r="A232" s="1"/>
      <c r="B232" s="1"/>
      <c r="C232" s="1"/>
      <c r="D232" s="1"/>
      <c r="E232" s="1"/>
      <c r="F232" s="1" t="s">
        <v>302</v>
      </c>
      <c r="G232" s="1"/>
      <c r="H232" s="1"/>
      <c r="I232" s="1"/>
      <c r="J232" s="2">
        <v>3365.72</v>
      </c>
      <c r="K232" s="2">
        <v>10500</v>
      </c>
      <c r="L232" s="2">
        <f t="shared" ref="L232:L237" si="20">ROUND((J232-K232),5)</f>
        <v>-7134.28</v>
      </c>
      <c r="M232" s="15">
        <f t="shared" ref="M232:M237" si="21">ROUND(IF(K232=0, IF(J232=0, 0, 1), J232/K232),5)</f>
        <v>0.32053999999999999</v>
      </c>
    </row>
    <row r="233" spans="1:13" x14ac:dyDescent="0.25">
      <c r="A233" s="1"/>
      <c r="B233" s="1"/>
      <c r="C233" s="1"/>
      <c r="D233" s="1"/>
      <c r="E233" s="1"/>
      <c r="F233" s="1" t="s">
        <v>303</v>
      </c>
      <c r="G233" s="1"/>
      <c r="H233" s="1"/>
      <c r="I233" s="1"/>
      <c r="J233" s="2">
        <v>638.45000000000005</v>
      </c>
      <c r="K233" s="2">
        <v>0</v>
      </c>
      <c r="L233" s="2">
        <f t="shared" si="20"/>
        <v>638.45000000000005</v>
      </c>
      <c r="M233" s="15">
        <f t="shared" si="21"/>
        <v>1</v>
      </c>
    </row>
    <row r="234" spans="1:13" x14ac:dyDescent="0.25">
      <c r="A234" s="1"/>
      <c r="B234" s="1"/>
      <c r="C234" s="1"/>
      <c r="D234" s="1"/>
      <c r="E234" s="1"/>
      <c r="F234" s="1" t="s">
        <v>304</v>
      </c>
      <c r="G234" s="1"/>
      <c r="H234" s="1"/>
      <c r="I234" s="1"/>
      <c r="J234" s="2">
        <v>0</v>
      </c>
      <c r="K234" s="2">
        <v>5000</v>
      </c>
      <c r="L234" s="2">
        <f t="shared" si="20"/>
        <v>-5000</v>
      </c>
      <c r="M234" s="15">
        <f t="shared" si="21"/>
        <v>0</v>
      </c>
    </row>
    <row r="235" spans="1:13" x14ac:dyDescent="0.25">
      <c r="A235" s="1"/>
      <c r="B235" s="1"/>
      <c r="C235" s="1"/>
      <c r="D235" s="1"/>
      <c r="E235" s="1"/>
      <c r="F235" s="1" t="s">
        <v>305</v>
      </c>
      <c r="G235" s="1"/>
      <c r="H235" s="1"/>
      <c r="I235" s="1"/>
      <c r="J235" s="2">
        <v>7655.78</v>
      </c>
      <c r="K235" s="2">
        <v>13412.64</v>
      </c>
      <c r="L235" s="2">
        <f t="shared" si="20"/>
        <v>-5756.86</v>
      </c>
      <c r="M235" s="15">
        <f t="shared" si="21"/>
        <v>0.57079000000000002</v>
      </c>
    </row>
    <row r="236" spans="1:13" x14ac:dyDescent="0.25">
      <c r="A236" s="1"/>
      <c r="B236" s="1"/>
      <c r="C236" s="1"/>
      <c r="D236" s="1"/>
      <c r="E236" s="1"/>
      <c r="F236" s="1" t="s">
        <v>306</v>
      </c>
      <c r="G236" s="1"/>
      <c r="H236" s="1"/>
      <c r="I236" s="1"/>
      <c r="J236" s="2">
        <v>3726.94</v>
      </c>
      <c r="K236" s="2">
        <v>5650</v>
      </c>
      <c r="L236" s="2">
        <f t="shared" si="20"/>
        <v>-1923.06</v>
      </c>
      <c r="M236" s="15">
        <f t="shared" si="21"/>
        <v>0.65964</v>
      </c>
    </row>
    <row r="237" spans="1:13" x14ac:dyDescent="0.25">
      <c r="A237" s="1"/>
      <c r="B237" s="1"/>
      <c r="C237" s="1"/>
      <c r="D237" s="1"/>
      <c r="E237" s="1"/>
      <c r="F237" s="1" t="s">
        <v>307</v>
      </c>
      <c r="G237" s="1"/>
      <c r="H237" s="1"/>
      <c r="I237" s="1"/>
      <c r="J237" s="2">
        <v>2129.0500000000002</v>
      </c>
      <c r="K237" s="2">
        <v>27000</v>
      </c>
      <c r="L237" s="2">
        <f t="shared" si="20"/>
        <v>-24870.95</v>
      </c>
      <c r="M237" s="15">
        <f t="shared" si="21"/>
        <v>7.8850000000000003E-2</v>
      </c>
    </row>
    <row r="238" spans="1:13" x14ac:dyDescent="0.25">
      <c r="A238" s="1"/>
      <c r="B238" s="1"/>
      <c r="C238" s="1"/>
      <c r="D238" s="1"/>
      <c r="E238" s="1"/>
      <c r="F238" s="1" t="s">
        <v>308</v>
      </c>
      <c r="G238" s="1"/>
      <c r="H238" s="1"/>
      <c r="I238" s="1"/>
      <c r="J238" s="2"/>
      <c r="K238" s="2"/>
      <c r="L238" s="2"/>
      <c r="M238" s="15"/>
    </row>
    <row r="239" spans="1:13" x14ac:dyDescent="0.25">
      <c r="A239" s="1"/>
      <c r="B239" s="1"/>
      <c r="C239" s="1"/>
      <c r="D239" s="1"/>
      <c r="E239" s="1"/>
      <c r="F239" s="1"/>
      <c r="G239" s="1" t="s">
        <v>309</v>
      </c>
      <c r="H239" s="1"/>
      <c r="I239" s="1"/>
      <c r="J239" s="2">
        <v>0</v>
      </c>
      <c r="K239" s="2">
        <v>40000</v>
      </c>
      <c r="L239" s="2">
        <f t="shared" ref="L239:L245" si="22">ROUND((J239-K239),5)</f>
        <v>-40000</v>
      </c>
      <c r="M239" s="15">
        <f t="shared" ref="M239:M245" si="23">ROUND(IF(K239=0, IF(J239=0, 0, 1), J239/K239),5)</f>
        <v>0</v>
      </c>
    </row>
    <row r="240" spans="1:13" ht="15.75" thickBot="1" x14ac:dyDescent="0.3">
      <c r="A240" s="1"/>
      <c r="B240" s="1"/>
      <c r="C240" s="1"/>
      <c r="D240" s="1"/>
      <c r="E240" s="1"/>
      <c r="F240" s="1"/>
      <c r="G240" s="1" t="s">
        <v>310</v>
      </c>
      <c r="H240" s="1"/>
      <c r="I240" s="1"/>
      <c r="J240" s="2">
        <v>550</v>
      </c>
      <c r="K240" s="2">
        <v>550</v>
      </c>
      <c r="L240" s="2">
        <f t="shared" si="22"/>
        <v>0</v>
      </c>
      <c r="M240" s="15">
        <f t="shared" si="23"/>
        <v>1</v>
      </c>
    </row>
    <row r="241" spans="1:13" ht="15.75" thickBot="1" x14ac:dyDescent="0.3">
      <c r="A241" s="1"/>
      <c r="B241" s="1"/>
      <c r="C241" s="1"/>
      <c r="D241" s="1"/>
      <c r="E241" s="1"/>
      <c r="F241" s="1" t="s">
        <v>311</v>
      </c>
      <c r="G241" s="1"/>
      <c r="H241" s="1"/>
      <c r="I241" s="1"/>
      <c r="J241" s="3">
        <f>ROUND(SUM(J238:J240),5)</f>
        <v>550</v>
      </c>
      <c r="K241" s="3">
        <f>ROUND(SUM(K238:K240),5)</f>
        <v>40550</v>
      </c>
      <c r="L241" s="3">
        <f t="shared" si="22"/>
        <v>-40000</v>
      </c>
      <c r="M241" s="16">
        <f t="shared" si="23"/>
        <v>1.3559999999999999E-2</v>
      </c>
    </row>
    <row r="242" spans="1:13" x14ac:dyDescent="0.25">
      <c r="A242" s="1"/>
      <c r="B242" s="1"/>
      <c r="C242" s="1"/>
      <c r="D242" s="1"/>
      <c r="E242" s="1" t="s">
        <v>312</v>
      </c>
      <c r="F242" s="1"/>
      <c r="G242" s="1"/>
      <c r="H242" s="1"/>
      <c r="I242" s="1"/>
      <c r="J242" s="2">
        <f>ROUND(SUM(J231:J237)+J241,5)</f>
        <v>18065.939999999999</v>
      </c>
      <c r="K242" s="2">
        <f>ROUND(SUM(K231:K237)+K241,5)</f>
        <v>102112.64</v>
      </c>
      <c r="L242" s="2">
        <f t="shared" si="22"/>
        <v>-84046.7</v>
      </c>
      <c r="M242" s="15">
        <f t="shared" si="23"/>
        <v>0.17691999999999999</v>
      </c>
    </row>
    <row r="243" spans="1:13" ht="15.75" thickBot="1" x14ac:dyDescent="0.3">
      <c r="A243" s="1"/>
      <c r="B243" s="1"/>
      <c r="C243" s="1"/>
      <c r="D243" s="1"/>
      <c r="E243" s="1" t="s">
        <v>313</v>
      </c>
      <c r="F243" s="1"/>
      <c r="G243" s="1"/>
      <c r="H243" s="1"/>
      <c r="I243" s="1"/>
      <c r="J243" s="2">
        <v>1624.46</v>
      </c>
      <c r="K243" s="2">
        <v>0</v>
      </c>
      <c r="L243" s="2">
        <f t="shared" si="22"/>
        <v>1624.46</v>
      </c>
      <c r="M243" s="15">
        <f t="shared" si="23"/>
        <v>1</v>
      </c>
    </row>
    <row r="244" spans="1:13" ht="15.75" thickBot="1" x14ac:dyDescent="0.3">
      <c r="A244" s="1"/>
      <c r="B244" s="1"/>
      <c r="C244" s="1"/>
      <c r="D244" s="1" t="s">
        <v>314</v>
      </c>
      <c r="E244" s="1"/>
      <c r="F244" s="1"/>
      <c r="G244" s="1"/>
      <c r="H244" s="1"/>
      <c r="I244" s="1"/>
      <c r="J244" s="3">
        <f>ROUND(SUM(J40:J41)+J48+J150+J154+J161+J209+J214+J230+SUM(J242:J243),5)</f>
        <v>1470920.95</v>
      </c>
      <c r="K244" s="3">
        <f>ROUND(SUM(K40:K41)+K48+K150+K154+K161+K209+K214+K230+SUM(K242:K243),5)</f>
        <v>1571924.79</v>
      </c>
      <c r="L244" s="3">
        <f t="shared" si="22"/>
        <v>-101003.84</v>
      </c>
      <c r="M244" s="16">
        <f t="shared" si="23"/>
        <v>0.93574999999999997</v>
      </c>
    </row>
    <row r="245" spans="1:13" x14ac:dyDescent="0.25">
      <c r="A245" s="1"/>
      <c r="B245" s="1" t="s">
        <v>315</v>
      </c>
      <c r="C245" s="1"/>
      <c r="D245" s="1"/>
      <c r="E245" s="1"/>
      <c r="F245" s="1"/>
      <c r="G245" s="1"/>
      <c r="H245" s="1"/>
      <c r="I245" s="1"/>
      <c r="J245" s="2">
        <f>ROUND(J3+J39-J244,5)</f>
        <v>409058</v>
      </c>
      <c r="K245" s="2">
        <f>ROUND(K3+K39-K244,5)</f>
        <v>164032.5</v>
      </c>
      <c r="L245" s="2">
        <f t="shared" si="22"/>
        <v>245025.5</v>
      </c>
      <c r="M245" s="15">
        <f t="shared" si="23"/>
        <v>2.49376</v>
      </c>
    </row>
    <row r="246" spans="1:13" x14ac:dyDescent="0.25">
      <c r="A246" s="1"/>
      <c r="B246" s="1" t="s">
        <v>316</v>
      </c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 t="s">
        <v>317</v>
      </c>
      <c r="D247" s="1"/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 t="s">
        <v>379</v>
      </c>
      <c r="E248" s="1"/>
      <c r="F248" s="1"/>
      <c r="G248" s="1"/>
      <c r="H248" s="1"/>
      <c r="I248" s="1"/>
      <c r="J248" s="2"/>
      <c r="K248" s="2"/>
      <c r="L248" s="2"/>
      <c r="M248" s="15"/>
    </row>
    <row r="249" spans="1:13" x14ac:dyDescent="0.25">
      <c r="A249" s="1"/>
      <c r="B249" s="1"/>
      <c r="C249" s="1"/>
      <c r="D249" s="1"/>
      <c r="E249" s="1" t="s">
        <v>380</v>
      </c>
      <c r="F249" s="1"/>
      <c r="G249" s="1"/>
      <c r="H249" s="1"/>
      <c r="I249" s="1"/>
      <c r="J249" s="2">
        <v>2500</v>
      </c>
      <c r="K249" s="2"/>
      <c r="L249" s="2"/>
      <c r="M249" s="15"/>
    </row>
    <row r="250" spans="1:13" ht="15.75" thickBot="1" x14ac:dyDescent="0.3">
      <c r="A250" s="1"/>
      <c r="B250" s="1"/>
      <c r="C250" s="1"/>
      <c r="D250" s="1"/>
      <c r="E250" s="1" t="s">
        <v>381</v>
      </c>
      <c r="F250" s="1"/>
      <c r="G250" s="1"/>
      <c r="H250" s="1"/>
      <c r="I250" s="1"/>
      <c r="J250" s="4">
        <v>7812.5</v>
      </c>
      <c r="K250" s="2"/>
      <c r="L250" s="2"/>
      <c r="M250" s="15"/>
    </row>
    <row r="251" spans="1:13" x14ac:dyDescent="0.25">
      <c r="A251" s="1"/>
      <c r="B251" s="1"/>
      <c r="C251" s="1"/>
      <c r="D251" s="1" t="s">
        <v>382</v>
      </c>
      <c r="E251" s="1"/>
      <c r="F251" s="1"/>
      <c r="G251" s="1"/>
      <c r="H251" s="1"/>
      <c r="I251" s="1"/>
      <c r="J251" s="2">
        <f>ROUND(SUM(J248:J250),5)</f>
        <v>10312.5</v>
      </c>
      <c r="K251" s="2"/>
      <c r="L251" s="2"/>
      <c r="M251" s="15"/>
    </row>
    <row r="252" spans="1:13" x14ac:dyDescent="0.25">
      <c r="A252" s="1"/>
      <c r="B252" s="1"/>
      <c r="C252" s="1"/>
      <c r="D252" s="1" t="s">
        <v>318</v>
      </c>
      <c r="E252" s="1"/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 t="s">
        <v>319</v>
      </c>
      <c r="F253" s="1"/>
      <c r="G253" s="1"/>
      <c r="H253" s="1"/>
      <c r="I253" s="1"/>
      <c r="J253" s="2">
        <v>13288.04</v>
      </c>
      <c r="K253" s="2"/>
      <c r="L253" s="2"/>
      <c r="M253" s="15"/>
    </row>
    <row r="254" spans="1:13" x14ac:dyDescent="0.25">
      <c r="A254" s="1"/>
      <c r="B254" s="1"/>
      <c r="C254" s="1"/>
      <c r="D254" s="1"/>
      <c r="E254" s="1" t="s">
        <v>320</v>
      </c>
      <c r="F254" s="1"/>
      <c r="G254" s="1"/>
      <c r="H254" s="1"/>
      <c r="I254" s="1"/>
      <c r="J254" s="2"/>
      <c r="K254" s="2"/>
      <c r="L254" s="2"/>
      <c r="M254" s="15"/>
    </row>
    <row r="255" spans="1:13" x14ac:dyDescent="0.25">
      <c r="A255" s="1"/>
      <c r="B255" s="1"/>
      <c r="C255" s="1"/>
      <c r="D255" s="1"/>
      <c r="E255" s="1"/>
      <c r="F255" s="1" t="s">
        <v>321</v>
      </c>
      <c r="G255" s="1"/>
      <c r="H255" s="1"/>
      <c r="I255" s="1"/>
      <c r="J255" s="2">
        <v>650</v>
      </c>
      <c r="K255" s="2">
        <v>2000</v>
      </c>
      <c r="L255" s="2">
        <f t="shared" ref="L255:L262" si="24">ROUND((J255-K255),5)</f>
        <v>-1350</v>
      </c>
      <c r="M255" s="15">
        <f t="shared" ref="M255:M262" si="25">ROUND(IF(K255=0, IF(J255=0, 0, 1), J255/K255),5)</f>
        <v>0.32500000000000001</v>
      </c>
    </row>
    <row r="256" spans="1:13" x14ac:dyDescent="0.25">
      <c r="A256" s="1"/>
      <c r="B256" s="1"/>
      <c r="C256" s="1"/>
      <c r="D256" s="1"/>
      <c r="E256" s="1"/>
      <c r="F256" s="1" t="s">
        <v>322</v>
      </c>
      <c r="G256" s="1"/>
      <c r="H256" s="1"/>
      <c r="I256" s="1"/>
      <c r="J256" s="2">
        <v>1000</v>
      </c>
      <c r="K256" s="2">
        <v>0</v>
      </c>
      <c r="L256" s="2">
        <f t="shared" si="24"/>
        <v>1000</v>
      </c>
      <c r="M256" s="15">
        <f t="shared" si="25"/>
        <v>1</v>
      </c>
    </row>
    <row r="257" spans="1:13" x14ac:dyDescent="0.25">
      <c r="A257" s="1"/>
      <c r="B257" s="1"/>
      <c r="C257" s="1"/>
      <c r="D257" s="1"/>
      <c r="E257" s="1"/>
      <c r="F257" s="1" t="s">
        <v>323</v>
      </c>
      <c r="G257" s="1"/>
      <c r="H257" s="1"/>
      <c r="I257" s="1"/>
      <c r="J257" s="2">
        <v>150</v>
      </c>
      <c r="K257" s="2">
        <v>0</v>
      </c>
      <c r="L257" s="2">
        <f t="shared" si="24"/>
        <v>150</v>
      </c>
      <c r="M257" s="15">
        <f t="shared" si="25"/>
        <v>1</v>
      </c>
    </row>
    <row r="258" spans="1:13" x14ac:dyDescent="0.25">
      <c r="A258" s="1"/>
      <c r="B258" s="1"/>
      <c r="C258" s="1"/>
      <c r="D258" s="1"/>
      <c r="E258" s="1"/>
      <c r="F258" s="1" t="s">
        <v>324</v>
      </c>
      <c r="G258" s="1"/>
      <c r="H258" s="1"/>
      <c r="I258" s="1"/>
      <c r="J258" s="2">
        <v>0</v>
      </c>
      <c r="K258" s="2">
        <v>0</v>
      </c>
      <c r="L258" s="2">
        <f t="shared" si="24"/>
        <v>0</v>
      </c>
      <c r="M258" s="15">
        <f t="shared" si="25"/>
        <v>0</v>
      </c>
    </row>
    <row r="259" spans="1:13" x14ac:dyDescent="0.25">
      <c r="A259" s="1"/>
      <c r="B259" s="1"/>
      <c r="C259" s="1"/>
      <c r="D259" s="1"/>
      <c r="E259" s="1"/>
      <c r="F259" s="1" t="s">
        <v>325</v>
      </c>
      <c r="G259" s="1"/>
      <c r="H259" s="1"/>
      <c r="I259" s="1"/>
      <c r="J259" s="2">
        <v>7701</v>
      </c>
      <c r="K259" s="2">
        <v>0</v>
      </c>
      <c r="L259" s="2">
        <f t="shared" si="24"/>
        <v>7701</v>
      </c>
      <c r="M259" s="15">
        <f t="shared" si="25"/>
        <v>1</v>
      </c>
    </row>
    <row r="260" spans="1:13" ht="15.75" thickBot="1" x14ac:dyDescent="0.3">
      <c r="A260" s="1"/>
      <c r="B260" s="1"/>
      <c r="C260" s="1"/>
      <c r="D260" s="1"/>
      <c r="E260" s="1"/>
      <c r="F260" s="1" t="s">
        <v>326</v>
      </c>
      <c r="G260" s="1"/>
      <c r="H260" s="1"/>
      <c r="I260" s="1"/>
      <c r="J260" s="4">
        <v>150</v>
      </c>
      <c r="K260" s="4">
        <v>0</v>
      </c>
      <c r="L260" s="4">
        <f t="shared" si="24"/>
        <v>150</v>
      </c>
      <c r="M260" s="17">
        <f t="shared" si="25"/>
        <v>1</v>
      </c>
    </row>
    <row r="261" spans="1:13" x14ac:dyDescent="0.25">
      <c r="A261" s="1"/>
      <c r="B261" s="1"/>
      <c r="C261" s="1"/>
      <c r="D261" s="1"/>
      <c r="E261" s="1" t="s">
        <v>327</v>
      </c>
      <c r="F261" s="1"/>
      <c r="G261" s="1"/>
      <c r="H261" s="1"/>
      <c r="I261" s="1"/>
      <c r="J261" s="2">
        <f>ROUND(SUM(J254:J260),5)</f>
        <v>9651</v>
      </c>
      <c r="K261" s="2">
        <f>ROUND(SUM(K254:K260),5)</f>
        <v>2000</v>
      </c>
      <c r="L261" s="2">
        <f t="shared" si="24"/>
        <v>7651</v>
      </c>
      <c r="M261" s="15">
        <f t="shared" si="25"/>
        <v>4.8254999999999999</v>
      </c>
    </row>
    <row r="262" spans="1:13" x14ac:dyDescent="0.25">
      <c r="A262" s="1"/>
      <c r="B262" s="1"/>
      <c r="C262" s="1"/>
      <c r="D262" s="1"/>
      <c r="E262" s="1" t="s">
        <v>328</v>
      </c>
      <c r="F262" s="1"/>
      <c r="G262" s="1"/>
      <c r="H262" s="1"/>
      <c r="I262" s="1"/>
      <c r="J262" s="2">
        <v>0</v>
      </c>
      <c r="K262" s="2">
        <v>0</v>
      </c>
      <c r="L262" s="2">
        <f t="shared" si="24"/>
        <v>0</v>
      </c>
      <c r="M262" s="15">
        <f t="shared" si="25"/>
        <v>0</v>
      </c>
    </row>
    <row r="263" spans="1:13" x14ac:dyDescent="0.25">
      <c r="A263" s="1"/>
      <c r="B263" s="1"/>
      <c r="C263" s="1"/>
      <c r="D263" s="1"/>
      <c r="E263" s="1" t="s">
        <v>329</v>
      </c>
      <c r="F263" s="1"/>
      <c r="G263" s="1"/>
      <c r="H263" s="1"/>
      <c r="I263" s="1"/>
      <c r="J263" s="2"/>
      <c r="K263" s="2"/>
      <c r="L263" s="2"/>
      <c r="M263" s="15"/>
    </row>
    <row r="264" spans="1:13" x14ac:dyDescent="0.25">
      <c r="A264" s="1"/>
      <c r="B264" s="1"/>
      <c r="C264" s="1"/>
      <c r="D264" s="1"/>
      <c r="E264" s="1"/>
      <c r="F264" s="1" t="s">
        <v>330</v>
      </c>
      <c r="G264" s="1"/>
      <c r="H264" s="1"/>
      <c r="I264" s="1"/>
      <c r="J264" s="2">
        <v>0</v>
      </c>
      <c r="K264" s="2">
        <v>0</v>
      </c>
      <c r="L264" s="2">
        <f t="shared" ref="L264:L269" si="26">ROUND((J264-K264),5)</f>
        <v>0</v>
      </c>
      <c r="M264" s="15">
        <f t="shared" ref="M264:M269" si="27"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331</v>
      </c>
      <c r="G265" s="1"/>
      <c r="H265" s="1"/>
      <c r="I265" s="1"/>
      <c r="J265" s="2">
        <v>1100</v>
      </c>
      <c r="K265" s="2">
        <v>0</v>
      </c>
      <c r="L265" s="2">
        <f t="shared" si="26"/>
        <v>1100</v>
      </c>
      <c r="M265" s="15">
        <f t="shared" si="27"/>
        <v>1</v>
      </c>
    </row>
    <row r="266" spans="1:13" x14ac:dyDescent="0.25">
      <c r="A266" s="1"/>
      <c r="B266" s="1"/>
      <c r="C266" s="1"/>
      <c r="D266" s="1"/>
      <c r="E266" s="1"/>
      <c r="F266" s="1" t="s">
        <v>332</v>
      </c>
      <c r="G266" s="1"/>
      <c r="H266" s="1"/>
      <c r="I266" s="1"/>
      <c r="J266" s="2">
        <v>10000</v>
      </c>
      <c r="K266" s="2">
        <v>0</v>
      </c>
      <c r="L266" s="2">
        <f t="shared" si="26"/>
        <v>10000</v>
      </c>
      <c r="M266" s="15">
        <f t="shared" si="27"/>
        <v>1</v>
      </c>
    </row>
    <row r="267" spans="1:13" ht="15.75" thickBot="1" x14ac:dyDescent="0.3">
      <c r="A267" s="1"/>
      <c r="B267" s="1"/>
      <c r="C267" s="1"/>
      <c r="D267" s="1"/>
      <c r="E267" s="1"/>
      <c r="F267" s="1" t="s">
        <v>333</v>
      </c>
      <c r="G267" s="1"/>
      <c r="H267" s="1"/>
      <c r="I267" s="1"/>
      <c r="J267" s="4">
        <v>0</v>
      </c>
      <c r="K267" s="4">
        <v>0</v>
      </c>
      <c r="L267" s="4">
        <f t="shared" si="26"/>
        <v>0</v>
      </c>
      <c r="M267" s="17">
        <f t="shared" si="27"/>
        <v>0</v>
      </c>
    </row>
    <row r="268" spans="1:13" x14ac:dyDescent="0.25">
      <c r="A268" s="1"/>
      <c r="B268" s="1"/>
      <c r="C268" s="1"/>
      <c r="D268" s="1"/>
      <c r="E268" s="1" t="s">
        <v>334</v>
      </c>
      <c r="F268" s="1"/>
      <c r="G268" s="1"/>
      <c r="H268" s="1"/>
      <c r="I268" s="1"/>
      <c r="J268" s="2">
        <f>ROUND(SUM(J263:J267),5)</f>
        <v>11100</v>
      </c>
      <c r="K268" s="2">
        <f>ROUND(SUM(K263:K267),5)</f>
        <v>0</v>
      </c>
      <c r="L268" s="2">
        <f t="shared" si="26"/>
        <v>11100</v>
      </c>
      <c r="M268" s="15">
        <f t="shared" si="27"/>
        <v>1</v>
      </c>
    </row>
    <row r="269" spans="1:13" x14ac:dyDescent="0.25">
      <c r="A269" s="1"/>
      <c r="B269" s="1"/>
      <c r="C269" s="1"/>
      <c r="D269" s="1"/>
      <c r="E269" s="1" t="s">
        <v>335</v>
      </c>
      <c r="F269" s="1"/>
      <c r="G269" s="1"/>
      <c r="H269" s="1"/>
      <c r="I269" s="1"/>
      <c r="J269" s="2">
        <v>0</v>
      </c>
      <c r="K269" s="2">
        <v>0</v>
      </c>
      <c r="L269" s="2">
        <f t="shared" si="26"/>
        <v>0</v>
      </c>
      <c r="M269" s="15">
        <f t="shared" si="27"/>
        <v>0</v>
      </c>
    </row>
    <row r="270" spans="1:13" x14ac:dyDescent="0.25">
      <c r="A270" s="1"/>
      <c r="B270" s="1"/>
      <c r="C270" s="1"/>
      <c r="D270" s="1"/>
      <c r="E270" s="1" t="s">
        <v>383</v>
      </c>
      <c r="F270" s="1"/>
      <c r="G270" s="1"/>
      <c r="H270" s="1"/>
      <c r="I270" s="1"/>
      <c r="J270" s="2">
        <v>4000</v>
      </c>
      <c r="K270" s="2"/>
      <c r="L270" s="2"/>
      <c r="M270" s="15"/>
    </row>
    <row r="271" spans="1:13" x14ac:dyDescent="0.25">
      <c r="A271" s="1"/>
      <c r="B271" s="1"/>
      <c r="C271" s="1"/>
      <c r="D271" s="1"/>
      <c r="E271" s="1" t="s">
        <v>336</v>
      </c>
      <c r="F271" s="1"/>
      <c r="G271" s="1"/>
      <c r="H271" s="1"/>
      <c r="I271" s="1"/>
      <c r="J271" s="2"/>
      <c r="K271" s="2"/>
      <c r="L271" s="2"/>
      <c r="M271" s="15"/>
    </row>
    <row r="272" spans="1:13" x14ac:dyDescent="0.25">
      <c r="A272" s="1"/>
      <c r="B272" s="1"/>
      <c r="C272" s="1"/>
      <c r="D272" s="1"/>
      <c r="E272" s="1"/>
      <c r="F272" s="1" t="s">
        <v>337</v>
      </c>
      <c r="G272" s="1"/>
      <c r="H272" s="1"/>
      <c r="I272" s="1"/>
      <c r="J272" s="2">
        <v>148210.88</v>
      </c>
      <c r="K272" s="2">
        <v>0</v>
      </c>
      <c r="L272" s="2">
        <f t="shared" ref="L272:L285" si="28">ROUND((J272-K272),5)</f>
        <v>148210.88</v>
      </c>
      <c r="M272" s="15">
        <f t="shared" ref="M272:M285" si="29">ROUND(IF(K272=0, IF(J272=0, 0, 1), J272/K272),5)</f>
        <v>1</v>
      </c>
    </row>
    <row r="273" spans="1:13" x14ac:dyDescent="0.25">
      <c r="A273" s="1"/>
      <c r="B273" s="1"/>
      <c r="C273" s="1"/>
      <c r="D273" s="1"/>
      <c r="E273" s="1"/>
      <c r="F273" s="1" t="s">
        <v>338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339</v>
      </c>
      <c r="G274" s="1"/>
      <c r="H274" s="1"/>
      <c r="I274" s="1"/>
      <c r="J274" s="2">
        <v>13246.54</v>
      </c>
      <c r="K274" s="2">
        <v>0</v>
      </c>
      <c r="L274" s="2">
        <f t="shared" si="28"/>
        <v>13246.54</v>
      </c>
      <c r="M274" s="15">
        <f t="shared" si="29"/>
        <v>1</v>
      </c>
    </row>
    <row r="275" spans="1:13" x14ac:dyDescent="0.25">
      <c r="A275" s="1"/>
      <c r="B275" s="1"/>
      <c r="C275" s="1"/>
      <c r="D275" s="1"/>
      <c r="E275" s="1"/>
      <c r="F275" s="1" t="s">
        <v>340</v>
      </c>
      <c r="G275" s="1"/>
      <c r="H275" s="1"/>
      <c r="I275" s="1"/>
      <c r="J275" s="2">
        <v>2040</v>
      </c>
      <c r="K275" s="2">
        <v>0</v>
      </c>
      <c r="L275" s="2">
        <f t="shared" si="28"/>
        <v>2040</v>
      </c>
      <c r="M275" s="15">
        <f t="shared" si="29"/>
        <v>1</v>
      </c>
    </row>
    <row r="276" spans="1:13" x14ac:dyDescent="0.25">
      <c r="A276" s="1"/>
      <c r="B276" s="1"/>
      <c r="C276" s="1"/>
      <c r="D276" s="1"/>
      <c r="E276" s="1"/>
      <c r="F276" s="1" t="s">
        <v>341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342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343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344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x14ac:dyDescent="0.25">
      <c r="A280" s="1"/>
      <c r="B280" s="1"/>
      <c r="C280" s="1"/>
      <c r="D280" s="1"/>
      <c r="E280" s="1"/>
      <c r="F280" s="1" t="s">
        <v>345</v>
      </c>
      <c r="G280" s="1"/>
      <c r="H280" s="1"/>
      <c r="I280" s="1"/>
      <c r="J280" s="2">
        <v>0</v>
      </c>
      <c r="K280" s="2">
        <v>0</v>
      </c>
      <c r="L280" s="2">
        <f t="shared" si="28"/>
        <v>0</v>
      </c>
      <c r="M280" s="15">
        <f t="shared" si="29"/>
        <v>0</v>
      </c>
    </row>
    <row r="281" spans="1:13" x14ac:dyDescent="0.25">
      <c r="A281" s="1"/>
      <c r="B281" s="1"/>
      <c r="C281" s="1"/>
      <c r="D281" s="1"/>
      <c r="E281" s="1"/>
      <c r="F281" s="1" t="s">
        <v>346</v>
      </c>
      <c r="G281" s="1"/>
      <c r="H281" s="1"/>
      <c r="I281" s="1"/>
      <c r="J281" s="2">
        <v>0</v>
      </c>
      <c r="K281" s="2">
        <v>0</v>
      </c>
      <c r="L281" s="2">
        <f t="shared" si="28"/>
        <v>0</v>
      </c>
      <c r="M281" s="15">
        <f t="shared" si="29"/>
        <v>0</v>
      </c>
    </row>
    <row r="282" spans="1:13" ht="15.75" thickBot="1" x14ac:dyDescent="0.3">
      <c r="A282" s="1"/>
      <c r="B282" s="1"/>
      <c r="C282" s="1"/>
      <c r="D282" s="1"/>
      <c r="E282" s="1"/>
      <c r="F282" s="1" t="s">
        <v>347</v>
      </c>
      <c r="G282" s="1"/>
      <c r="H282" s="1"/>
      <c r="I282" s="1"/>
      <c r="J282" s="2">
        <v>1634.97</v>
      </c>
      <c r="K282" s="2">
        <v>0</v>
      </c>
      <c r="L282" s="2">
        <f t="shared" si="28"/>
        <v>1634.97</v>
      </c>
      <c r="M282" s="15">
        <f t="shared" si="29"/>
        <v>1</v>
      </c>
    </row>
    <row r="283" spans="1:13" ht="15.75" thickBot="1" x14ac:dyDescent="0.3">
      <c r="A283" s="1"/>
      <c r="B283" s="1"/>
      <c r="C283" s="1"/>
      <c r="D283" s="1"/>
      <c r="E283" s="1" t="s">
        <v>348</v>
      </c>
      <c r="F283" s="1"/>
      <c r="G283" s="1"/>
      <c r="H283" s="1"/>
      <c r="I283" s="1"/>
      <c r="J283" s="5">
        <f>ROUND(SUM(J271:J282),5)</f>
        <v>165132.39000000001</v>
      </c>
      <c r="K283" s="5">
        <f>ROUND(SUM(K271:K282),5)</f>
        <v>0</v>
      </c>
      <c r="L283" s="5">
        <f t="shared" si="28"/>
        <v>165132.39000000001</v>
      </c>
      <c r="M283" s="18">
        <f t="shared" si="29"/>
        <v>1</v>
      </c>
    </row>
    <row r="284" spans="1:13" ht="15.75" thickBot="1" x14ac:dyDescent="0.3">
      <c r="A284" s="1"/>
      <c r="B284" s="1"/>
      <c r="C284" s="1"/>
      <c r="D284" s="1" t="s">
        <v>349</v>
      </c>
      <c r="E284" s="1"/>
      <c r="F284" s="1"/>
      <c r="G284" s="1"/>
      <c r="H284" s="1"/>
      <c r="I284" s="1"/>
      <c r="J284" s="3">
        <f>ROUND(SUM(J252:J253)+SUM(J261:J262)+SUM(J268:J270)+J283,5)</f>
        <v>203171.43</v>
      </c>
      <c r="K284" s="3">
        <f>ROUND(SUM(K252:K253)+SUM(K261:K262)+SUM(K268:K270)+K283,5)</f>
        <v>2000</v>
      </c>
      <c r="L284" s="3">
        <f t="shared" si="28"/>
        <v>201171.43</v>
      </c>
      <c r="M284" s="16">
        <f t="shared" si="29"/>
        <v>101.58571999999999</v>
      </c>
    </row>
    <row r="285" spans="1:13" x14ac:dyDescent="0.25">
      <c r="A285" s="1"/>
      <c r="B285" s="1"/>
      <c r="C285" s="1" t="s">
        <v>350</v>
      </c>
      <c r="D285" s="1"/>
      <c r="E285" s="1"/>
      <c r="F285" s="1"/>
      <c r="G285" s="1"/>
      <c r="H285" s="1"/>
      <c r="I285" s="1"/>
      <c r="J285" s="2">
        <f>ROUND(J247+J251+J284,5)</f>
        <v>213483.93</v>
      </c>
      <c r="K285" s="2">
        <f>ROUND(K247+K251+K284,5)</f>
        <v>2000</v>
      </c>
      <c r="L285" s="2">
        <f t="shared" si="28"/>
        <v>211483.93</v>
      </c>
      <c r="M285" s="15">
        <f t="shared" si="29"/>
        <v>106.74196999999999</v>
      </c>
    </row>
    <row r="286" spans="1:13" x14ac:dyDescent="0.25">
      <c r="A286" s="1"/>
      <c r="B286" s="1"/>
      <c r="C286" s="1" t="s">
        <v>351</v>
      </c>
      <c r="D286" s="1"/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 t="s">
        <v>352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384</v>
      </c>
      <c r="F288" s="1"/>
      <c r="G288" s="1"/>
      <c r="H288" s="1"/>
      <c r="I288" s="1"/>
      <c r="J288" s="2">
        <v>4070.85</v>
      </c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385</v>
      </c>
      <c r="F289" s="1"/>
      <c r="G289" s="1"/>
      <c r="H289" s="1"/>
      <c r="I289" s="1"/>
      <c r="J289" s="2">
        <v>7812.5</v>
      </c>
      <c r="K289" s="2"/>
      <c r="L289" s="2"/>
      <c r="M289" s="15"/>
    </row>
    <row r="290" spans="1:13" ht="15.75" thickBot="1" x14ac:dyDescent="0.3">
      <c r="A290" s="1"/>
      <c r="B290" s="1"/>
      <c r="C290" s="1"/>
      <c r="D290" s="1"/>
      <c r="E290" s="1" t="s">
        <v>386</v>
      </c>
      <c r="F290" s="1"/>
      <c r="G290" s="1"/>
      <c r="H290" s="1"/>
      <c r="I290" s="1"/>
      <c r="J290" s="4">
        <v>0</v>
      </c>
      <c r="K290" s="4">
        <v>0</v>
      </c>
      <c r="L290" s="4">
        <f>ROUND((J290-K290),5)</f>
        <v>0</v>
      </c>
      <c r="M290" s="17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387</v>
      </c>
      <c r="E291" s="1"/>
      <c r="F291" s="1"/>
      <c r="G291" s="1"/>
      <c r="H291" s="1"/>
      <c r="I291" s="1"/>
      <c r="J291" s="2">
        <f>ROUND(SUM(J287:J290),5)</f>
        <v>11883.35</v>
      </c>
      <c r="K291" s="2">
        <f>ROUND(SUM(K287:K290),5)</f>
        <v>0</v>
      </c>
      <c r="L291" s="2">
        <f>ROUND((J291-K291),5)</f>
        <v>11883.35</v>
      </c>
      <c r="M291" s="15">
        <f>ROUND(IF(K291=0, IF(J291=0, 0, 1), J291/K291),5)</f>
        <v>1</v>
      </c>
    </row>
    <row r="292" spans="1:13" x14ac:dyDescent="0.25">
      <c r="A292" s="1"/>
      <c r="B292" s="1"/>
      <c r="C292" s="1"/>
      <c r="D292" s="1" t="s">
        <v>353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388</v>
      </c>
      <c r="F293" s="1"/>
      <c r="G293" s="1"/>
      <c r="H293" s="1"/>
      <c r="I293" s="1"/>
      <c r="J293" s="2">
        <v>1227.3800000000001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354</v>
      </c>
      <c r="F294" s="1"/>
      <c r="G294" s="1"/>
      <c r="H294" s="1"/>
      <c r="I294" s="1"/>
      <c r="J294" s="2">
        <v>13288.04</v>
      </c>
      <c r="K294" s="2"/>
      <c r="L294" s="2"/>
      <c r="M294" s="15"/>
    </row>
    <row r="295" spans="1:13" x14ac:dyDescent="0.25">
      <c r="A295" s="1"/>
      <c r="B295" s="1"/>
      <c r="C295" s="1"/>
      <c r="D295" s="1"/>
      <c r="E295" s="1" t="s">
        <v>355</v>
      </c>
      <c r="F295" s="1"/>
      <c r="G295" s="1"/>
      <c r="H295" s="1"/>
      <c r="I295" s="1"/>
      <c r="J295" s="2">
        <v>764.89</v>
      </c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389</v>
      </c>
      <c r="F296" s="1"/>
      <c r="G296" s="1"/>
      <c r="H296" s="1"/>
      <c r="I296" s="1"/>
      <c r="J296" s="2">
        <v>6906.48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390</v>
      </c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/>
      <c r="F298" s="1" t="s">
        <v>391</v>
      </c>
      <c r="G298" s="1"/>
      <c r="H298" s="1"/>
      <c r="I298" s="1"/>
      <c r="J298" s="2">
        <v>84615.33</v>
      </c>
      <c r="K298" s="2"/>
      <c r="L298" s="2"/>
      <c r="M298" s="15"/>
    </row>
    <row r="299" spans="1:13" ht="15.75" thickBot="1" x14ac:dyDescent="0.3">
      <c r="A299" s="1"/>
      <c r="B299" s="1"/>
      <c r="C299" s="1"/>
      <c r="D299" s="1"/>
      <c r="E299" s="1"/>
      <c r="F299" s="1" t="s">
        <v>392</v>
      </c>
      <c r="G299" s="1"/>
      <c r="H299" s="1"/>
      <c r="I299" s="1"/>
      <c r="J299" s="4">
        <v>13013.54</v>
      </c>
      <c r="K299" s="2"/>
      <c r="L299" s="2"/>
      <c r="M299" s="15"/>
    </row>
    <row r="300" spans="1:13" x14ac:dyDescent="0.25">
      <c r="A300" s="1"/>
      <c r="B300" s="1"/>
      <c r="C300" s="1"/>
      <c r="D300" s="1"/>
      <c r="E300" s="1" t="s">
        <v>393</v>
      </c>
      <c r="F300" s="1"/>
      <c r="G300" s="1"/>
      <c r="H300" s="1"/>
      <c r="I300" s="1"/>
      <c r="J300" s="2">
        <f>ROUND(SUM(J297:J299),5)</f>
        <v>97628.87</v>
      </c>
      <c r="K300" s="2"/>
      <c r="L300" s="2"/>
      <c r="M300" s="15"/>
    </row>
    <row r="301" spans="1:13" ht="15.75" thickBot="1" x14ac:dyDescent="0.3">
      <c r="A301" s="1"/>
      <c r="B301" s="1"/>
      <c r="C301" s="1"/>
      <c r="D301" s="1"/>
      <c r="E301" s="1" t="s">
        <v>394</v>
      </c>
      <c r="F301" s="1"/>
      <c r="G301" s="1"/>
      <c r="H301" s="1"/>
      <c r="I301" s="1"/>
      <c r="J301" s="4">
        <v>6323.25</v>
      </c>
      <c r="K301" s="2"/>
      <c r="L301" s="2"/>
      <c r="M301" s="15"/>
    </row>
    <row r="302" spans="1:13" x14ac:dyDescent="0.25">
      <c r="A302" s="1"/>
      <c r="B302" s="1"/>
      <c r="C302" s="1"/>
      <c r="D302" s="1" t="s">
        <v>356</v>
      </c>
      <c r="E302" s="1"/>
      <c r="F302" s="1"/>
      <c r="G302" s="1"/>
      <c r="H302" s="1"/>
      <c r="I302" s="1"/>
      <c r="J302" s="2">
        <f>ROUND(SUM(J292:J296)+SUM(J300:J301),5)</f>
        <v>126138.91</v>
      </c>
      <c r="K302" s="2"/>
      <c r="L302" s="2"/>
      <c r="M302" s="15"/>
    </row>
    <row r="303" spans="1:13" x14ac:dyDescent="0.25">
      <c r="A303" s="1"/>
      <c r="B303" s="1"/>
      <c r="C303" s="1"/>
      <c r="D303" s="1" t="s">
        <v>357</v>
      </c>
      <c r="E303" s="1"/>
      <c r="F303" s="1"/>
      <c r="G303" s="1"/>
      <c r="H303" s="1"/>
      <c r="I303" s="1"/>
      <c r="J303" s="2"/>
      <c r="K303" s="2"/>
      <c r="L303" s="2"/>
      <c r="M303" s="15"/>
    </row>
    <row r="304" spans="1:13" x14ac:dyDescent="0.25">
      <c r="A304" s="1"/>
      <c r="B304" s="1"/>
      <c r="C304" s="1"/>
      <c r="D304" s="1"/>
      <c r="E304" s="1" t="s">
        <v>358</v>
      </c>
      <c r="F304" s="1"/>
      <c r="G304" s="1"/>
      <c r="H304" s="1"/>
      <c r="I304" s="1"/>
      <c r="J304" s="2">
        <v>0</v>
      </c>
      <c r="K304" s="2">
        <v>23375.5</v>
      </c>
      <c r="L304" s="2">
        <f t="shared" ref="L304:L313" si="30">ROUND((J304-K304),5)</f>
        <v>-23375.5</v>
      </c>
      <c r="M304" s="15">
        <f t="shared" ref="M304:M313" si="31">ROUND(IF(K304=0, IF(J304=0, 0, 1), J304/K304),5)</f>
        <v>0</v>
      </c>
    </row>
    <row r="305" spans="1:13" x14ac:dyDescent="0.25">
      <c r="A305" s="1"/>
      <c r="B305" s="1"/>
      <c r="C305" s="1"/>
      <c r="D305" s="1"/>
      <c r="E305" s="1" t="s">
        <v>359</v>
      </c>
      <c r="F305" s="1"/>
      <c r="G305" s="1"/>
      <c r="H305" s="1"/>
      <c r="I305" s="1"/>
      <c r="J305" s="2">
        <v>0</v>
      </c>
      <c r="K305" s="2">
        <v>37548.5</v>
      </c>
      <c r="L305" s="2">
        <f t="shared" si="30"/>
        <v>-37548.5</v>
      </c>
      <c r="M305" s="15">
        <f t="shared" si="31"/>
        <v>0</v>
      </c>
    </row>
    <row r="306" spans="1:13" x14ac:dyDescent="0.25">
      <c r="A306" s="1"/>
      <c r="B306" s="1"/>
      <c r="C306" s="1"/>
      <c r="D306" s="1"/>
      <c r="E306" s="1" t="s">
        <v>360</v>
      </c>
      <c r="F306" s="1"/>
      <c r="G306" s="1"/>
      <c r="H306" s="1"/>
      <c r="I306" s="1"/>
      <c r="J306" s="2">
        <v>0</v>
      </c>
      <c r="K306" s="2">
        <v>14840</v>
      </c>
      <c r="L306" s="2">
        <f t="shared" si="30"/>
        <v>-14840</v>
      </c>
      <c r="M306" s="15">
        <f t="shared" si="31"/>
        <v>0</v>
      </c>
    </row>
    <row r="307" spans="1:13" x14ac:dyDescent="0.25">
      <c r="A307" s="1"/>
      <c r="B307" s="1"/>
      <c r="C307" s="1"/>
      <c r="D307" s="1"/>
      <c r="E307" s="1" t="s">
        <v>361</v>
      </c>
      <c r="F307" s="1"/>
      <c r="G307" s="1"/>
      <c r="H307" s="1"/>
      <c r="I307" s="1"/>
      <c r="J307" s="2">
        <v>0</v>
      </c>
      <c r="K307" s="2">
        <v>827</v>
      </c>
      <c r="L307" s="2">
        <f t="shared" si="30"/>
        <v>-827</v>
      </c>
      <c r="M307" s="15">
        <f t="shared" si="31"/>
        <v>0</v>
      </c>
    </row>
    <row r="308" spans="1:13" x14ac:dyDescent="0.25">
      <c r="A308" s="1"/>
      <c r="B308" s="1"/>
      <c r="C308" s="1"/>
      <c r="D308" s="1"/>
      <c r="E308" s="1" t="s">
        <v>362</v>
      </c>
      <c r="F308" s="1"/>
      <c r="G308" s="1"/>
      <c r="H308" s="1"/>
      <c r="I308" s="1"/>
      <c r="J308" s="2">
        <v>0</v>
      </c>
      <c r="K308" s="2">
        <v>45093</v>
      </c>
      <c r="L308" s="2">
        <f t="shared" si="30"/>
        <v>-45093</v>
      </c>
      <c r="M308" s="15">
        <f t="shared" si="31"/>
        <v>0</v>
      </c>
    </row>
    <row r="309" spans="1:13" ht="15.75" thickBot="1" x14ac:dyDescent="0.3">
      <c r="A309" s="1"/>
      <c r="B309" s="1"/>
      <c r="C309" s="1"/>
      <c r="D309" s="1"/>
      <c r="E309" s="1" t="s">
        <v>363</v>
      </c>
      <c r="F309" s="1"/>
      <c r="G309" s="1"/>
      <c r="H309" s="1"/>
      <c r="I309" s="1"/>
      <c r="J309" s="2">
        <v>0</v>
      </c>
      <c r="K309" s="2">
        <v>44348.5</v>
      </c>
      <c r="L309" s="2">
        <f t="shared" si="30"/>
        <v>-44348.5</v>
      </c>
      <c r="M309" s="15">
        <f t="shared" si="31"/>
        <v>0</v>
      </c>
    </row>
    <row r="310" spans="1:13" ht="15.75" thickBot="1" x14ac:dyDescent="0.3">
      <c r="A310" s="1"/>
      <c r="B310" s="1"/>
      <c r="C310" s="1"/>
      <c r="D310" s="1" t="s">
        <v>364</v>
      </c>
      <c r="E310" s="1"/>
      <c r="F310" s="1"/>
      <c r="G310" s="1"/>
      <c r="H310" s="1"/>
      <c r="I310" s="1"/>
      <c r="J310" s="5">
        <f>ROUND(SUM(J303:J309),5)</f>
        <v>0</v>
      </c>
      <c r="K310" s="5">
        <f>ROUND(SUM(K303:K309),5)</f>
        <v>166032.5</v>
      </c>
      <c r="L310" s="5">
        <f t="shared" si="30"/>
        <v>-166032.5</v>
      </c>
      <c r="M310" s="18">
        <f t="shared" si="31"/>
        <v>0</v>
      </c>
    </row>
    <row r="311" spans="1:13" ht="15.75" thickBot="1" x14ac:dyDescent="0.3">
      <c r="A311" s="1"/>
      <c r="B311" s="1"/>
      <c r="C311" s="1" t="s">
        <v>365</v>
      </c>
      <c r="D311" s="1"/>
      <c r="E311" s="1"/>
      <c r="F311" s="1"/>
      <c r="G311" s="1"/>
      <c r="H311" s="1"/>
      <c r="I311" s="1"/>
      <c r="J311" s="5">
        <f>ROUND(J286+J291+J302+J310,5)</f>
        <v>138022.26</v>
      </c>
      <c r="K311" s="5">
        <f>ROUND(K286+K291+K302+K310,5)</f>
        <v>166032.5</v>
      </c>
      <c r="L311" s="5">
        <f t="shared" si="30"/>
        <v>-28010.240000000002</v>
      </c>
      <c r="M311" s="18">
        <f t="shared" si="31"/>
        <v>0.83130000000000004</v>
      </c>
    </row>
    <row r="312" spans="1:13" ht="15.75" thickBot="1" x14ac:dyDescent="0.3">
      <c r="A312" s="1"/>
      <c r="B312" s="1" t="s">
        <v>366</v>
      </c>
      <c r="C312" s="1"/>
      <c r="D312" s="1"/>
      <c r="E312" s="1"/>
      <c r="F312" s="1"/>
      <c r="G312" s="1"/>
      <c r="H312" s="1"/>
      <c r="I312" s="1"/>
      <c r="J312" s="5">
        <f>ROUND(J246+J285-J311,5)</f>
        <v>75461.67</v>
      </c>
      <c r="K312" s="5">
        <f>ROUND(K246+K285-K311,5)</f>
        <v>-164032.5</v>
      </c>
      <c r="L312" s="5">
        <f t="shared" si="30"/>
        <v>239494.17</v>
      </c>
      <c r="M312" s="18">
        <f t="shared" si="31"/>
        <v>-0.46004</v>
      </c>
    </row>
    <row r="313" spans="1:13" s="8" customFormat="1" ht="12" thickBot="1" x14ac:dyDescent="0.25">
      <c r="A313" s="6" t="s">
        <v>77</v>
      </c>
      <c r="B313" s="6"/>
      <c r="C313" s="6"/>
      <c r="D313" s="6"/>
      <c r="E313" s="6"/>
      <c r="F313" s="6"/>
      <c r="G313" s="6"/>
      <c r="H313" s="6"/>
      <c r="I313" s="6"/>
      <c r="J313" s="7">
        <f>ROUND(J245+J312,5)</f>
        <v>484519.67</v>
      </c>
      <c r="K313" s="7">
        <f>ROUND(K245+K312,5)</f>
        <v>0</v>
      </c>
      <c r="L313" s="7">
        <f t="shared" si="30"/>
        <v>484519.67</v>
      </c>
      <c r="M313" s="19">
        <f t="shared" si="31"/>
        <v>1</v>
      </c>
    </row>
    <row r="314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12:31 PM
&amp;"Arial,Bold"&amp;8 01/08/25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525C-8DB9-4D16-8AC1-C782FC393580}">
  <sheetPr codeName="Sheet4"/>
  <dimension ref="A1:Q47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" bestFit="1" customWidth="1"/>
    <col min="11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4257812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395</v>
      </c>
      <c r="I1" s="10" t="s">
        <v>396</v>
      </c>
      <c r="J1" s="10" t="s">
        <v>397</v>
      </c>
      <c r="K1" s="10" t="s">
        <v>398</v>
      </c>
      <c r="L1" s="10" t="s">
        <v>399</v>
      </c>
      <c r="M1" s="10" t="s">
        <v>400</v>
      </c>
      <c r="N1" s="10" t="s">
        <v>401</v>
      </c>
      <c r="O1" s="10" t="s">
        <v>402</v>
      </c>
      <c r="P1" s="10" t="s">
        <v>403</v>
      </c>
      <c r="Q1" s="10" t="s">
        <v>404</v>
      </c>
    </row>
    <row r="2" spans="1:17" ht="15.75" thickTop="1" x14ac:dyDescent="0.25">
      <c r="A2" s="1"/>
      <c r="B2" s="1" t="s">
        <v>90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479</v>
      </c>
      <c r="I3" s="25">
        <v>45636</v>
      </c>
      <c r="J3" s="24" t="s">
        <v>486</v>
      </c>
      <c r="K3" s="24" t="s">
        <v>538</v>
      </c>
      <c r="L3" s="24" t="s">
        <v>601</v>
      </c>
      <c r="M3" s="24" t="s">
        <v>695</v>
      </c>
      <c r="N3" s="32"/>
      <c r="O3" s="24" t="s">
        <v>15</v>
      </c>
      <c r="P3" s="26">
        <v>31458.16</v>
      </c>
      <c r="Q3" s="26">
        <f>ROUND(Q2+P3,5)</f>
        <v>31458.16</v>
      </c>
    </row>
    <row r="4" spans="1:17" x14ac:dyDescent="0.25">
      <c r="A4" s="27"/>
      <c r="B4" s="27" t="s">
        <v>405</v>
      </c>
      <c r="C4" s="27"/>
      <c r="D4" s="27"/>
      <c r="E4" s="27"/>
      <c r="F4" s="27"/>
      <c r="G4" s="27"/>
      <c r="H4" s="27"/>
      <c r="I4" s="28"/>
      <c r="J4" s="27"/>
      <c r="K4" s="27"/>
      <c r="L4" s="27"/>
      <c r="M4" s="27"/>
      <c r="N4" s="33"/>
      <c r="O4" s="27"/>
      <c r="P4" s="2">
        <f>ROUND(SUM(P2:P3),5)</f>
        <v>31458.16</v>
      </c>
      <c r="Q4" s="2">
        <f>Q3</f>
        <v>31458.16</v>
      </c>
    </row>
    <row r="5" spans="1:17" x14ac:dyDescent="0.25">
      <c r="A5" s="1"/>
      <c r="B5" s="1" t="s">
        <v>91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31"/>
      <c r="O5" s="1"/>
      <c r="P5" s="23"/>
      <c r="Q5" s="23"/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480</v>
      </c>
      <c r="I6" s="25">
        <v>45629</v>
      </c>
      <c r="J6" s="24" t="s">
        <v>487</v>
      </c>
      <c r="K6" s="24" t="s">
        <v>539</v>
      </c>
      <c r="L6" s="24" t="s">
        <v>602</v>
      </c>
      <c r="M6" s="24" t="s">
        <v>695</v>
      </c>
      <c r="N6" s="32"/>
      <c r="O6" s="24" t="s">
        <v>10</v>
      </c>
      <c r="P6" s="29">
        <v>100</v>
      </c>
      <c r="Q6" s="29">
        <f>ROUND(Q5+P6,5)</f>
        <v>100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480</v>
      </c>
      <c r="I7" s="25">
        <v>45637</v>
      </c>
      <c r="J7" s="24" t="s">
        <v>488</v>
      </c>
      <c r="K7" s="24" t="s">
        <v>540</v>
      </c>
      <c r="L7" s="24" t="s">
        <v>603</v>
      </c>
      <c r="M7" s="24" t="s">
        <v>695</v>
      </c>
      <c r="N7" s="32"/>
      <c r="O7" s="24" t="s">
        <v>10</v>
      </c>
      <c r="P7" s="29">
        <v>50</v>
      </c>
      <c r="Q7" s="29">
        <f>ROUND(Q6+P7,5)</f>
        <v>150</v>
      </c>
    </row>
    <row r="8" spans="1:17" ht="15.75" thickBot="1" x14ac:dyDescent="0.3">
      <c r="A8" s="24"/>
      <c r="B8" s="24"/>
      <c r="C8" s="24"/>
      <c r="D8" s="24"/>
      <c r="E8" s="24"/>
      <c r="F8" s="24"/>
      <c r="G8" s="24"/>
      <c r="H8" s="24" t="s">
        <v>480</v>
      </c>
      <c r="I8" s="25">
        <v>45643</v>
      </c>
      <c r="J8" s="24" t="s">
        <v>489</v>
      </c>
      <c r="K8" s="24" t="s">
        <v>541</v>
      </c>
      <c r="L8" s="24" t="s">
        <v>603</v>
      </c>
      <c r="M8" s="24" t="s">
        <v>695</v>
      </c>
      <c r="N8" s="32"/>
      <c r="O8" s="24" t="s">
        <v>10</v>
      </c>
      <c r="P8" s="26">
        <v>100</v>
      </c>
      <c r="Q8" s="26">
        <f>ROUND(Q7+P8,5)</f>
        <v>250</v>
      </c>
    </row>
    <row r="9" spans="1:17" x14ac:dyDescent="0.25">
      <c r="A9" s="27"/>
      <c r="B9" s="27" t="s">
        <v>406</v>
      </c>
      <c r="C9" s="27"/>
      <c r="D9" s="27"/>
      <c r="E9" s="27"/>
      <c r="F9" s="27"/>
      <c r="G9" s="27"/>
      <c r="H9" s="27"/>
      <c r="I9" s="28"/>
      <c r="J9" s="27"/>
      <c r="K9" s="27"/>
      <c r="L9" s="27"/>
      <c r="M9" s="27"/>
      <c r="N9" s="33"/>
      <c r="O9" s="27"/>
      <c r="P9" s="2">
        <f>ROUND(SUM(P5:P8),5)</f>
        <v>250</v>
      </c>
      <c r="Q9" s="2">
        <f>Q8</f>
        <v>250</v>
      </c>
    </row>
    <row r="10" spans="1:17" x14ac:dyDescent="0.25">
      <c r="A10" s="1"/>
      <c r="B10" s="1" t="s">
        <v>92</v>
      </c>
      <c r="C10" s="1"/>
      <c r="D10" s="1"/>
      <c r="E10" s="1"/>
      <c r="F10" s="1"/>
      <c r="G10" s="1"/>
      <c r="H10" s="1"/>
      <c r="I10" s="22"/>
      <c r="J10" s="1"/>
      <c r="K10" s="1"/>
      <c r="L10" s="1"/>
      <c r="M10" s="1"/>
      <c r="N10" s="31"/>
      <c r="O10" s="1"/>
      <c r="P10" s="23"/>
      <c r="Q10" s="23"/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480</v>
      </c>
      <c r="I11" s="25">
        <v>45657</v>
      </c>
      <c r="J11" s="24"/>
      <c r="K11" s="24"/>
      <c r="L11" s="24" t="s">
        <v>604</v>
      </c>
      <c r="M11" s="24" t="s">
        <v>695</v>
      </c>
      <c r="N11" s="32"/>
      <c r="O11" s="24" t="s">
        <v>6</v>
      </c>
      <c r="P11" s="29">
        <v>3270.88</v>
      </c>
      <c r="Q11" s="29">
        <f t="shared" ref="Q11:Q17" si="0">ROUND(Q10+P11,5)</f>
        <v>3270.88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480</v>
      </c>
      <c r="I12" s="25">
        <v>45657</v>
      </c>
      <c r="J12" s="24"/>
      <c r="K12" s="24"/>
      <c r="L12" s="24" t="s">
        <v>604</v>
      </c>
      <c r="M12" s="24" t="s">
        <v>695</v>
      </c>
      <c r="N12" s="32"/>
      <c r="O12" s="24" t="s">
        <v>9</v>
      </c>
      <c r="P12" s="29">
        <v>187.11</v>
      </c>
      <c r="Q12" s="29">
        <f t="shared" si="0"/>
        <v>3457.99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480</v>
      </c>
      <c r="I13" s="25">
        <v>45657</v>
      </c>
      <c r="J13" s="24"/>
      <c r="K13" s="24"/>
      <c r="L13" s="24" t="s">
        <v>604</v>
      </c>
      <c r="M13" s="24" t="s">
        <v>695</v>
      </c>
      <c r="N13" s="32"/>
      <c r="O13" s="24" t="s">
        <v>8</v>
      </c>
      <c r="P13" s="29">
        <v>120.31</v>
      </c>
      <c r="Q13" s="29">
        <f t="shared" si="0"/>
        <v>3578.3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480</v>
      </c>
      <c r="I14" s="25">
        <v>45657</v>
      </c>
      <c r="J14" s="24"/>
      <c r="K14" s="24"/>
      <c r="L14" s="24" t="s">
        <v>604</v>
      </c>
      <c r="M14" s="24" t="s">
        <v>695</v>
      </c>
      <c r="N14" s="32"/>
      <c r="O14" s="24" t="s">
        <v>7</v>
      </c>
      <c r="P14" s="29">
        <v>835.14</v>
      </c>
      <c r="Q14" s="29">
        <f t="shared" si="0"/>
        <v>4413.4399999999996</v>
      </c>
    </row>
    <row r="15" spans="1:17" x14ac:dyDescent="0.25">
      <c r="A15" s="24"/>
      <c r="B15" s="24"/>
      <c r="C15" s="24"/>
      <c r="D15" s="24"/>
      <c r="E15" s="24"/>
      <c r="F15" s="24"/>
      <c r="G15" s="24"/>
      <c r="H15" s="24" t="s">
        <v>480</v>
      </c>
      <c r="I15" s="25">
        <v>45657</v>
      </c>
      <c r="J15" s="24"/>
      <c r="K15" s="24"/>
      <c r="L15" s="24" t="s">
        <v>604</v>
      </c>
      <c r="M15" s="24" t="s">
        <v>695</v>
      </c>
      <c r="N15" s="32"/>
      <c r="O15" s="24" t="s">
        <v>5</v>
      </c>
      <c r="P15" s="29">
        <v>11.94</v>
      </c>
      <c r="Q15" s="29">
        <f t="shared" si="0"/>
        <v>4425.38</v>
      </c>
    </row>
    <row r="16" spans="1:17" x14ac:dyDescent="0.25">
      <c r="A16" s="24"/>
      <c r="B16" s="24"/>
      <c r="C16" s="24"/>
      <c r="D16" s="24"/>
      <c r="E16" s="24"/>
      <c r="F16" s="24"/>
      <c r="G16" s="24"/>
      <c r="H16" s="24" t="s">
        <v>480</v>
      </c>
      <c r="I16" s="25">
        <v>45657</v>
      </c>
      <c r="J16" s="24"/>
      <c r="K16" s="24"/>
      <c r="L16" s="24" t="s">
        <v>604</v>
      </c>
      <c r="M16" s="24" t="s">
        <v>695</v>
      </c>
      <c r="N16" s="32"/>
      <c r="O16" s="24" t="s">
        <v>11</v>
      </c>
      <c r="P16" s="29">
        <v>7.0000000000000007E-2</v>
      </c>
      <c r="Q16" s="29">
        <f t="shared" si="0"/>
        <v>4425.45</v>
      </c>
    </row>
    <row r="17" spans="1:17" ht="15.75" thickBot="1" x14ac:dyDescent="0.3">
      <c r="A17" s="24"/>
      <c r="B17" s="24"/>
      <c r="C17" s="24"/>
      <c r="D17" s="24"/>
      <c r="E17" s="24"/>
      <c r="F17" s="24"/>
      <c r="G17" s="24"/>
      <c r="H17" s="24" t="s">
        <v>480</v>
      </c>
      <c r="I17" s="25">
        <v>45657</v>
      </c>
      <c r="J17" s="24"/>
      <c r="K17" s="24"/>
      <c r="L17" s="24" t="s">
        <v>604</v>
      </c>
      <c r="M17" s="24" t="s">
        <v>695</v>
      </c>
      <c r="N17" s="32"/>
      <c r="O17" s="24" t="s">
        <v>10</v>
      </c>
      <c r="P17" s="26">
        <v>0.53</v>
      </c>
      <c r="Q17" s="26">
        <f t="shared" si="0"/>
        <v>4425.9799999999996</v>
      </c>
    </row>
    <row r="18" spans="1:17" x14ac:dyDescent="0.25">
      <c r="A18" s="27"/>
      <c r="B18" s="27" t="s">
        <v>407</v>
      </c>
      <c r="C18" s="27"/>
      <c r="D18" s="27"/>
      <c r="E18" s="27"/>
      <c r="F18" s="27"/>
      <c r="G18" s="27"/>
      <c r="H18" s="27"/>
      <c r="I18" s="28"/>
      <c r="J18" s="27"/>
      <c r="K18" s="27"/>
      <c r="L18" s="27"/>
      <c r="M18" s="27"/>
      <c r="N18" s="33"/>
      <c r="O18" s="27"/>
      <c r="P18" s="2">
        <f>ROUND(SUM(P10:P17),5)</f>
        <v>4425.9799999999996</v>
      </c>
      <c r="Q18" s="2">
        <f>Q17</f>
        <v>4425.9799999999996</v>
      </c>
    </row>
    <row r="19" spans="1:17" x14ac:dyDescent="0.25">
      <c r="A19" s="1"/>
      <c r="B19" s="1" t="s">
        <v>93</v>
      </c>
      <c r="C19" s="1"/>
      <c r="D19" s="1"/>
      <c r="E19" s="1"/>
      <c r="F19" s="1"/>
      <c r="G19" s="1"/>
      <c r="H19" s="1"/>
      <c r="I19" s="22"/>
      <c r="J19" s="1"/>
      <c r="K19" s="1"/>
      <c r="L19" s="1"/>
      <c r="M19" s="1"/>
      <c r="N19" s="31"/>
      <c r="O19" s="1"/>
      <c r="P19" s="23"/>
      <c r="Q19" s="23"/>
    </row>
    <row r="20" spans="1:17" x14ac:dyDescent="0.25">
      <c r="A20" s="1"/>
      <c r="B20" s="1"/>
      <c r="C20" s="1" t="s">
        <v>94</v>
      </c>
      <c r="D20" s="1"/>
      <c r="E20" s="1"/>
      <c r="F20" s="1"/>
      <c r="G20" s="1"/>
      <c r="H20" s="1"/>
      <c r="I20" s="22"/>
      <c r="J20" s="1"/>
      <c r="K20" s="1"/>
      <c r="L20" s="1"/>
      <c r="M20" s="1"/>
      <c r="N20" s="31"/>
      <c r="O20" s="1"/>
      <c r="P20" s="23"/>
      <c r="Q20" s="23"/>
    </row>
    <row r="21" spans="1:17" ht="15.75" thickBot="1" x14ac:dyDescent="0.3">
      <c r="A21" s="21"/>
      <c r="B21" s="21"/>
      <c r="C21" s="21"/>
      <c r="D21" s="21"/>
      <c r="E21" s="21"/>
      <c r="F21" s="21"/>
      <c r="G21" s="24"/>
      <c r="H21" s="24" t="s">
        <v>480</v>
      </c>
      <c r="I21" s="25">
        <v>45657</v>
      </c>
      <c r="J21" s="24"/>
      <c r="K21" s="24"/>
      <c r="L21" s="24" t="s">
        <v>605</v>
      </c>
      <c r="M21" s="24" t="s">
        <v>695</v>
      </c>
      <c r="N21" s="32"/>
      <c r="O21" s="24" t="s">
        <v>11</v>
      </c>
      <c r="P21" s="26">
        <v>3</v>
      </c>
      <c r="Q21" s="26">
        <f>ROUND(Q20+P21,5)</f>
        <v>3</v>
      </c>
    </row>
    <row r="22" spans="1:17" x14ac:dyDescent="0.25">
      <c r="A22" s="27"/>
      <c r="B22" s="27"/>
      <c r="C22" s="27" t="s">
        <v>408</v>
      </c>
      <c r="D22" s="27"/>
      <c r="E22" s="27"/>
      <c r="F22" s="27"/>
      <c r="G22" s="27"/>
      <c r="H22" s="27"/>
      <c r="I22" s="28"/>
      <c r="J22" s="27"/>
      <c r="K22" s="27"/>
      <c r="L22" s="27"/>
      <c r="M22" s="27"/>
      <c r="N22" s="33"/>
      <c r="O22" s="27"/>
      <c r="P22" s="2">
        <f>ROUND(SUM(P20:P21),5)</f>
        <v>3</v>
      </c>
      <c r="Q22" s="2">
        <f>Q21</f>
        <v>3</v>
      </c>
    </row>
    <row r="23" spans="1:17" x14ac:dyDescent="0.25">
      <c r="A23" s="1"/>
      <c r="B23" s="1"/>
      <c r="C23" s="1" t="s">
        <v>95</v>
      </c>
      <c r="D23" s="1"/>
      <c r="E23" s="1"/>
      <c r="F23" s="1"/>
      <c r="G23" s="1"/>
      <c r="H23" s="1"/>
      <c r="I23" s="22"/>
      <c r="J23" s="1"/>
      <c r="K23" s="1"/>
      <c r="L23" s="1"/>
      <c r="M23" s="1"/>
      <c r="N23" s="31"/>
      <c r="O23" s="1"/>
      <c r="P23" s="23"/>
      <c r="Q23" s="23"/>
    </row>
    <row r="24" spans="1:17" ht="15.75" thickBot="1" x14ac:dyDescent="0.3">
      <c r="A24" s="21"/>
      <c r="B24" s="21"/>
      <c r="C24" s="21"/>
      <c r="D24" s="21"/>
      <c r="E24" s="21"/>
      <c r="F24" s="21"/>
      <c r="G24" s="24"/>
      <c r="H24" s="24" t="s">
        <v>480</v>
      </c>
      <c r="I24" s="25">
        <v>45657</v>
      </c>
      <c r="J24" s="24"/>
      <c r="K24" s="24"/>
      <c r="L24" s="24" t="s">
        <v>606</v>
      </c>
      <c r="M24" s="24" t="s">
        <v>695</v>
      </c>
      <c r="N24" s="32"/>
      <c r="O24" s="24" t="s">
        <v>11</v>
      </c>
      <c r="P24" s="26">
        <v>480.93</v>
      </c>
      <c r="Q24" s="26">
        <f>ROUND(Q23+P24,5)</f>
        <v>480.93</v>
      </c>
    </row>
    <row r="25" spans="1:17" x14ac:dyDescent="0.25">
      <c r="A25" s="27"/>
      <c r="B25" s="27"/>
      <c r="C25" s="27" t="s">
        <v>409</v>
      </c>
      <c r="D25" s="27"/>
      <c r="E25" s="27"/>
      <c r="F25" s="27"/>
      <c r="G25" s="27"/>
      <c r="H25" s="27"/>
      <c r="I25" s="28"/>
      <c r="J25" s="27"/>
      <c r="K25" s="27"/>
      <c r="L25" s="27"/>
      <c r="M25" s="27"/>
      <c r="N25" s="33"/>
      <c r="O25" s="27"/>
      <c r="P25" s="2">
        <f>ROUND(SUM(P23:P24),5)</f>
        <v>480.93</v>
      </c>
      <c r="Q25" s="2">
        <f>Q24</f>
        <v>480.93</v>
      </c>
    </row>
    <row r="26" spans="1:17" x14ac:dyDescent="0.25">
      <c r="A26" s="1"/>
      <c r="B26" s="1"/>
      <c r="C26" s="1" t="s">
        <v>99</v>
      </c>
      <c r="D26" s="1"/>
      <c r="E26" s="1"/>
      <c r="F26" s="1"/>
      <c r="G26" s="1"/>
      <c r="H26" s="1"/>
      <c r="I26" s="22"/>
      <c r="J26" s="1"/>
      <c r="K26" s="1"/>
      <c r="L26" s="1"/>
      <c r="M26" s="1"/>
      <c r="N26" s="31"/>
      <c r="O26" s="1"/>
      <c r="P26" s="23"/>
      <c r="Q26" s="23"/>
    </row>
    <row r="27" spans="1:17" ht="15.75" thickBot="1" x14ac:dyDescent="0.3">
      <c r="A27" s="21"/>
      <c r="B27" s="21"/>
      <c r="C27" s="21"/>
      <c r="D27" s="21"/>
      <c r="E27" s="21"/>
      <c r="F27" s="21"/>
      <c r="G27" s="24"/>
      <c r="H27" s="24" t="s">
        <v>480</v>
      </c>
      <c r="I27" s="25">
        <v>45657</v>
      </c>
      <c r="J27" s="24"/>
      <c r="K27" s="24" t="s">
        <v>542</v>
      </c>
      <c r="L27" s="24" t="s">
        <v>607</v>
      </c>
      <c r="M27" s="24" t="s">
        <v>695</v>
      </c>
      <c r="N27" s="32"/>
      <c r="O27" s="24" t="s">
        <v>11</v>
      </c>
      <c r="P27" s="26">
        <v>1141.6099999999999</v>
      </c>
      <c r="Q27" s="26">
        <f>ROUND(Q26+P27,5)</f>
        <v>1141.6099999999999</v>
      </c>
    </row>
    <row r="28" spans="1:17" x14ac:dyDescent="0.25">
      <c r="A28" s="27"/>
      <c r="B28" s="27"/>
      <c r="C28" s="27" t="s">
        <v>410</v>
      </c>
      <c r="D28" s="27"/>
      <c r="E28" s="27"/>
      <c r="F28" s="27"/>
      <c r="G28" s="27"/>
      <c r="H28" s="27"/>
      <c r="I28" s="28"/>
      <c r="J28" s="27"/>
      <c r="K28" s="27"/>
      <c r="L28" s="27"/>
      <c r="M28" s="27"/>
      <c r="N28" s="33"/>
      <c r="O28" s="27"/>
      <c r="P28" s="2">
        <f>ROUND(SUM(P26:P27),5)</f>
        <v>1141.6099999999999</v>
      </c>
      <c r="Q28" s="2">
        <f>Q27</f>
        <v>1141.6099999999999</v>
      </c>
    </row>
    <row r="29" spans="1:17" x14ac:dyDescent="0.25">
      <c r="A29" s="1"/>
      <c r="B29" s="1"/>
      <c r="C29" s="1" t="s">
        <v>100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31"/>
      <c r="O29" s="1"/>
      <c r="P29" s="23"/>
      <c r="Q29" s="23"/>
    </row>
    <row r="30" spans="1:17" ht="15.75" thickBot="1" x14ac:dyDescent="0.3">
      <c r="A30" s="21"/>
      <c r="B30" s="21"/>
      <c r="C30" s="21"/>
      <c r="D30" s="21"/>
      <c r="E30" s="21"/>
      <c r="F30" s="21"/>
      <c r="G30" s="24"/>
      <c r="H30" s="24" t="s">
        <v>480</v>
      </c>
      <c r="I30" s="25">
        <v>45657</v>
      </c>
      <c r="J30" s="24"/>
      <c r="K30" s="24"/>
      <c r="L30" s="24" t="s">
        <v>606</v>
      </c>
      <c r="M30" s="24" t="s">
        <v>695</v>
      </c>
      <c r="N30" s="32"/>
      <c r="O30" s="24" t="s">
        <v>11</v>
      </c>
      <c r="P30" s="26">
        <v>5431.98</v>
      </c>
      <c r="Q30" s="26">
        <f>ROUND(Q29+P30,5)</f>
        <v>5431.98</v>
      </c>
    </row>
    <row r="31" spans="1:17" x14ac:dyDescent="0.25">
      <c r="A31" s="27"/>
      <c r="B31" s="27"/>
      <c r="C31" s="27" t="s">
        <v>411</v>
      </c>
      <c r="D31" s="27"/>
      <c r="E31" s="27"/>
      <c r="F31" s="27"/>
      <c r="G31" s="27"/>
      <c r="H31" s="27"/>
      <c r="I31" s="28"/>
      <c r="J31" s="27"/>
      <c r="K31" s="27"/>
      <c r="L31" s="27"/>
      <c r="M31" s="27"/>
      <c r="N31" s="33"/>
      <c r="O31" s="27"/>
      <c r="P31" s="2">
        <f>ROUND(SUM(P29:P30),5)</f>
        <v>5431.98</v>
      </c>
      <c r="Q31" s="2">
        <f>Q30</f>
        <v>5431.98</v>
      </c>
    </row>
    <row r="32" spans="1:17" x14ac:dyDescent="0.25">
      <c r="A32" s="1"/>
      <c r="B32" s="1"/>
      <c r="C32" s="1" t="s">
        <v>106</v>
      </c>
      <c r="D32" s="1"/>
      <c r="E32" s="1"/>
      <c r="F32" s="1"/>
      <c r="G32" s="1"/>
      <c r="H32" s="1"/>
      <c r="I32" s="22"/>
      <c r="J32" s="1"/>
      <c r="K32" s="1"/>
      <c r="L32" s="1"/>
      <c r="M32" s="1"/>
      <c r="N32" s="31"/>
      <c r="O32" s="1"/>
      <c r="P32" s="23"/>
      <c r="Q32" s="23"/>
    </row>
    <row r="33" spans="1:17" ht="15.75" thickBot="1" x14ac:dyDescent="0.3">
      <c r="A33" s="21"/>
      <c r="B33" s="21"/>
      <c r="C33" s="21"/>
      <c r="D33" s="21"/>
      <c r="E33" s="21"/>
      <c r="F33" s="21"/>
      <c r="G33" s="24"/>
      <c r="H33" s="24" t="s">
        <v>480</v>
      </c>
      <c r="I33" s="25">
        <v>45657</v>
      </c>
      <c r="J33" s="24"/>
      <c r="K33" s="24" t="s">
        <v>542</v>
      </c>
      <c r="L33" s="24" t="s">
        <v>607</v>
      </c>
      <c r="M33" s="24" t="s">
        <v>695</v>
      </c>
      <c r="N33" s="32"/>
      <c r="O33" s="24" t="s">
        <v>11</v>
      </c>
      <c r="P33" s="26">
        <v>6.03</v>
      </c>
      <c r="Q33" s="26">
        <f>ROUND(Q32+P33,5)</f>
        <v>6.03</v>
      </c>
    </row>
    <row r="34" spans="1:17" x14ac:dyDescent="0.25">
      <c r="A34" s="27"/>
      <c r="B34" s="27"/>
      <c r="C34" s="27" t="s">
        <v>412</v>
      </c>
      <c r="D34" s="27"/>
      <c r="E34" s="27"/>
      <c r="F34" s="27"/>
      <c r="G34" s="27"/>
      <c r="H34" s="27"/>
      <c r="I34" s="28"/>
      <c r="J34" s="27"/>
      <c r="K34" s="27"/>
      <c r="L34" s="27"/>
      <c r="M34" s="27"/>
      <c r="N34" s="33"/>
      <c r="O34" s="27"/>
      <c r="P34" s="2">
        <f>ROUND(SUM(P32:P33),5)</f>
        <v>6.03</v>
      </c>
      <c r="Q34" s="2">
        <f>Q33</f>
        <v>6.03</v>
      </c>
    </row>
    <row r="35" spans="1:17" x14ac:dyDescent="0.25">
      <c r="A35" s="1"/>
      <c r="B35" s="1"/>
      <c r="C35" s="1" t="s">
        <v>107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31"/>
      <c r="O35" s="1"/>
      <c r="P35" s="23"/>
      <c r="Q35" s="23"/>
    </row>
    <row r="36" spans="1:17" ht="15.75" thickBot="1" x14ac:dyDescent="0.3">
      <c r="A36" s="21"/>
      <c r="B36" s="21"/>
      <c r="C36" s="21"/>
      <c r="D36" s="21"/>
      <c r="E36" s="21"/>
      <c r="F36" s="21"/>
      <c r="G36" s="24"/>
      <c r="H36" s="24" t="s">
        <v>480</v>
      </c>
      <c r="I36" s="25">
        <v>45657</v>
      </c>
      <c r="J36" s="24"/>
      <c r="K36" s="24" t="s">
        <v>542</v>
      </c>
      <c r="L36" s="24" t="s">
        <v>607</v>
      </c>
      <c r="M36" s="24" t="s">
        <v>695</v>
      </c>
      <c r="N36" s="32"/>
      <c r="O36" s="24" t="s">
        <v>11</v>
      </c>
      <c r="P36" s="26">
        <v>101.07</v>
      </c>
      <c r="Q36" s="26">
        <f>ROUND(Q35+P36,5)</f>
        <v>101.07</v>
      </c>
    </row>
    <row r="37" spans="1:17" x14ac:dyDescent="0.25">
      <c r="A37" s="27"/>
      <c r="B37" s="27"/>
      <c r="C37" s="27" t="s">
        <v>413</v>
      </c>
      <c r="D37" s="27"/>
      <c r="E37" s="27"/>
      <c r="F37" s="27"/>
      <c r="G37" s="27"/>
      <c r="H37" s="27"/>
      <c r="I37" s="28"/>
      <c r="J37" s="27"/>
      <c r="K37" s="27"/>
      <c r="L37" s="27"/>
      <c r="M37" s="27"/>
      <c r="N37" s="33"/>
      <c r="O37" s="27"/>
      <c r="P37" s="2">
        <f>ROUND(SUM(P35:P36),5)</f>
        <v>101.07</v>
      </c>
      <c r="Q37" s="2">
        <f>Q36</f>
        <v>101.07</v>
      </c>
    </row>
    <row r="38" spans="1:17" x14ac:dyDescent="0.25">
      <c r="A38" s="1"/>
      <c r="B38" s="1"/>
      <c r="C38" s="1" t="s">
        <v>108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31"/>
      <c r="O38" s="1"/>
      <c r="P38" s="23"/>
      <c r="Q38" s="23"/>
    </row>
    <row r="39" spans="1:17" ht="15.75" thickBot="1" x14ac:dyDescent="0.3">
      <c r="A39" s="21"/>
      <c r="B39" s="21"/>
      <c r="C39" s="21"/>
      <c r="D39" s="21"/>
      <c r="E39" s="21"/>
      <c r="F39" s="21"/>
      <c r="G39" s="24"/>
      <c r="H39" s="24" t="s">
        <v>480</v>
      </c>
      <c r="I39" s="25">
        <v>45657</v>
      </c>
      <c r="J39" s="24"/>
      <c r="K39" s="24"/>
      <c r="L39" s="24" t="s">
        <v>605</v>
      </c>
      <c r="M39" s="24" t="s">
        <v>695</v>
      </c>
      <c r="N39" s="32"/>
      <c r="O39" s="24" t="s">
        <v>11</v>
      </c>
      <c r="P39" s="26">
        <v>117.15</v>
      </c>
      <c r="Q39" s="26">
        <f>ROUND(Q38+P39,5)</f>
        <v>117.15</v>
      </c>
    </row>
    <row r="40" spans="1:17" x14ac:dyDescent="0.25">
      <c r="A40" s="27"/>
      <c r="B40" s="27"/>
      <c r="C40" s="27" t="s">
        <v>414</v>
      </c>
      <c r="D40" s="27"/>
      <c r="E40" s="27"/>
      <c r="F40" s="27"/>
      <c r="G40" s="27"/>
      <c r="H40" s="27"/>
      <c r="I40" s="28"/>
      <c r="J40" s="27"/>
      <c r="K40" s="27"/>
      <c r="L40" s="27"/>
      <c r="M40" s="27"/>
      <c r="N40" s="33"/>
      <c r="O40" s="27"/>
      <c r="P40" s="2">
        <f>ROUND(SUM(P38:P39),5)</f>
        <v>117.15</v>
      </c>
      <c r="Q40" s="2">
        <f>Q39</f>
        <v>117.15</v>
      </c>
    </row>
    <row r="41" spans="1:17" x14ac:dyDescent="0.25">
      <c r="A41" s="1"/>
      <c r="B41" s="1"/>
      <c r="C41" s="1" t="s">
        <v>110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31"/>
      <c r="O41" s="1"/>
      <c r="P41" s="23"/>
      <c r="Q41" s="23"/>
    </row>
    <row r="42" spans="1:17" x14ac:dyDescent="0.25">
      <c r="A42" s="24"/>
      <c r="B42" s="24"/>
      <c r="C42" s="24"/>
      <c r="D42" s="24"/>
      <c r="E42" s="24"/>
      <c r="F42" s="24"/>
      <c r="G42" s="24"/>
      <c r="H42" s="24" t="s">
        <v>480</v>
      </c>
      <c r="I42" s="25">
        <v>45657</v>
      </c>
      <c r="J42" s="24"/>
      <c r="K42" s="24"/>
      <c r="L42" s="24" t="s">
        <v>608</v>
      </c>
      <c r="M42" s="24" t="s">
        <v>695</v>
      </c>
      <c r="N42" s="32"/>
      <c r="O42" s="24" t="s">
        <v>11</v>
      </c>
      <c r="P42" s="29">
        <v>-6.99</v>
      </c>
      <c r="Q42" s="29">
        <f>ROUND(Q41+P42,5)</f>
        <v>-6.99</v>
      </c>
    </row>
    <row r="43" spans="1:17" x14ac:dyDescent="0.25">
      <c r="A43" s="24"/>
      <c r="B43" s="24"/>
      <c r="C43" s="24"/>
      <c r="D43" s="24"/>
      <c r="E43" s="24"/>
      <c r="F43" s="24"/>
      <c r="G43" s="24"/>
      <c r="H43" s="24" t="s">
        <v>480</v>
      </c>
      <c r="I43" s="25">
        <v>45657</v>
      </c>
      <c r="J43" s="24"/>
      <c r="K43" s="24"/>
      <c r="L43" s="24" t="s">
        <v>608</v>
      </c>
      <c r="M43" s="24" t="s">
        <v>695</v>
      </c>
      <c r="N43" s="32"/>
      <c r="O43" s="24" t="s">
        <v>11</v>
      </c>
      <c r="P43" s="29">
        <v>-1640.69</v>
      </c>
      <c r="Q43" s="29">
        <f>ROUND(Q42+P43,5)</f>
        <v>-1647.68</v>
      </c>
    </row>
    <row r="44" spans="1:17" ht="15.75" thickBot="1" x14ac:dyDescent="0.3">
      <c r="A44" s="24"/>
      <c r="B44" s="24"/>
      <c r="C44" s="24"/>
      <c r="D44" s="24"/>
      <c r="E44" s="24"/>
      <c r="F44" s="24"/>
      <c r="G44" s="24"/>
      <c r="H44" s="24" t="s">
        <v>480</v>
      </c>
      <c r="I44" s="25">
        <v>45657</v>
      </c>
      <c r="J44" s="24"/>
      <c r="K44" s="24"/>
      <c r="L44" s="24" t="s">
        <v>608</v>
      </c>
      <c r="M44" s="24" t="s">
        <v>695</v>
      </c>
      <c r="N44" s="32"/>
      <c r="O44" s="24" t="s">
        <v>11</v>
      </c>
      <c r="P44" s="26">
        <v>-121.43</v>
      </c>
      <c r="Q44" s="26">
        <f>ROUND(Q43+P44,5)</f>
        <v>-1769.11</v>
      </c>
    </row>
    <row r="45" spans="1:17" x14ac:dyDescent="0.25">
      <c r="A45" s="27"/>
      <c r="B45" s="27"/>
      <c r="C45" s="27" t="s">
        <v>415</v>
      </c>
      <c r="D45" s="27"/>
      <c r="E45" s="27"/>
      <c r="F45" s="27"/>
      <c r="G45" s="27"/>
      <c r="H45" s="27"/>
      <c r="I45" s="28"/>
      <c r="J45" s="27"/>
      <c r="K45" s="27"/>
      <c r="L45" s="27"/>
      <c r="M45" s="27"/>
      <c r="N45" s="33"/>
      <c r="O45" s="27"/>
      <c r="P45" s="2">
        <f>ROUND(SUM(P41:P44),5)</f>
        <v>-1769.11</v>
      </c>
      <c r="Q45" s="2">
        <f>Q44</f>
        <v>-1769.11</v>
      </c>
    </row>
    <row r="46" spans="1:17" x14ac:dyDescent="0.25">
      <c r="A46" s="1"/>
      <c r="B46" s="1"/>
      <c r="C46" s="1" t="s">
        <v>114</v>
      </c>
      <c r="D46" s="1"/>
      <c r="E46" s="1"/>
      <c r="F46" s="1"/>
      <c r="G46" s="1"/>
      <c r="H46" s="1"/>
      <c r="I46" s="22"/>
      <c r="J46" s="1"/>
      <c r="K46" s="1"/>
      <c r="L46" s="1"/>
      <c r="M46" s="1"/>
      <c r="N46" s="31"/>
      <c r="O46" s="1"/>
      <c r="P46" s="23"/>
      <c r="Q46" s="23"/>
    </row>
    <row r="47" spans="1:17" x14ac:dyDescent="0.25">
      <c r="A47" s="24"/>
      <c r="B47" s="24"/>
      <c r="C47" s="24"/>
      <c r="D47" s="24"/>
      <c r="E47" s="24"/>
      <c r="F47" s="24"/>
      <c r="G47" s="24"/>
      <c r="H47" s="24" t="s">
        <v>480</v>
      </c>
      <c r="I47" s="25">
        <v>45657</v>
      </c>
      <c r="J47" s="24"/>
      <c r="K47" s="24"/>
      <c r="L47" s="24" t="s">
        <v>609</v>
      </c>
      <c r="M47" s="24" t="s">
        <v>695</v>
      </c>
      <c r="N47" s="32"/>
      <c r="O47" s="24" t="s">
        <v>11</v>
      </c>
      <c r="P47" s="29">
        <v>28.69</v>
      </c>
      <c r="Q47" s="29">
        <f>ROUND(Q46+P47,5)</f>
        <v>28.69</v>
      </c>
    </row>
    <row r="48" spans="1:17" ht="15.75" thickBot="1" x14ac:dyDescent="0.3">
      <c r="A48" s="24"/>
      <c r="B48" s="24"/>
      <c r="C48" s="24"/>
      <c r="D48" s="24"/>
      <c r="E48" s="24"/>
      <c r="F48" s="24"/>
      <c r="G48" s="24"/>
      <c r="H48" s="24" t="s">
        <v>480</v>
      </c>
      <c r="I48" s="25">
        <v>45657</v>
      </c>
      <c r="J48" s="24"/>
      <c r="K48" s="24"/>
      <c r="L48" s="24" t="s">
        <v>610</v>
      </c>
      <c r="M48" s="24" t="s">
        <v>695</v>
      </c>
      <c r="N48" s="32"/>
      <c r="O48" s="24" t="s">
        <v>11</v>
      </c>
      <c r="P48" s="29">
        <v>0.1</v>
      </c>
      <c r="Q48" s="29">
        <f>ROUND(Q47+P48,5)</f>
        <v>28.79</v>
      </c>
    </row>
    <row r="49" spans="1:17" ht="15.75" thickBot="1" x14ac:dyDescent="0.3">
      <c r="A49" s="27"/>
      <c r="B49" s="27"/>
      <c r="C49" s="27" t="s">
        <v>416</v>
      </c>
      <c r="D49" s="27"/>
      <c r="E49" s="27"/>
      <c r="F49" s="27"/>
      <c r="G49" s="27"/>
      <c r="H49" s="27"/>
      <c r="I49" s="28"/>
      <c r="J49" s="27"/>
      <c r="K49" s="27"/>
      <c r="L49" s="27"/>
      <c r="M49" s="27"/>
      <c r="N49" s="33"/>
      <c r="O49" s="27"/>
      <c r="P49" s="3">
        <f>ROUND(SUM(P46:P48),5)</f>
        <v>28.79</v>
      </c>
      <c r="Q49" s="3">
        <f>Q48</f>
        <v>28.79</v>
      </c>
    </row>
    <row r="50" spans="1:17" x14ac:dyDescent="0.25">
      <c r="A50" s="27"/>
      <c r="B50" s="27" t="s">
        <v>115</v>
      </c>
      <c r="C50" s="27"/>
      <c r="D50" s="27"/>
      <c r="E50" s="27"/>
      <c r="F50" s="27"/>
      <c r="G50" s="27"/>
      <c r="H50" s="27"/>
      <c r="I50" s="28"/>
      <c r="J50" s="27"/>
      <c r="K50" s="27"/>
      <c r="L50" s="27"/>
      <c r="M50" s="27"/>
      <c r="N50" s="33"/>
      <c r="O50" s="27"/>
      <c r="P50" s="2">
        <f>ROUND(P22+P25+P28+P31+P34+P37+P40+P45+P49,5)</f>
        <v>5541.45</v>
      </c>
      <c r="Q50" s="2">
        <f>ROUND(Q22+Q25+Q28+Q31+Q34+Q37+Q40+Q45+Q49,5)</f>
        <v>5541.45</v>
      </c>
    </row>
    <row r="51" spans="1:17" x14ac:dyDescent="0.25">
      <c r="A51" s="1"/>
      <c r="B51" s="1" t="s">
        <v>123</v>
      </c>
      <c r="C51" s="1"/>
      <c r="D51" s="1"/>
      <c r="E51" s="1"/>
      <c r="F51" s="1"/>
      <c r="G51" s="1"/>
      <c r="H51" s="1"/>
      <c r="I51" s="22"/>
      <c r="J51" s="1"/>
      <c r="K51" s="1"/>
      <c r="L51" s="1"/>
      <c r="M51" s="1"/>
      <c r="N51" s="31"/>
      <c r="O51" s="1"/>
      <c r="P51" s="23"/>
      <c r="Q51" s="23"/>
    </row>
    <row r="52" spans="1:17" x14ac:dyDescent="0.25">
      <c r="A52" s="1"/>
      <c r="B52" s="1"/>
      <c r="C52" s="1" t="s">
        <v>125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31"/>
      <c r="O52" s="1"/>
      <c r="P52" s="23"/>
      <c r="Q52" s="23"/>
    </row>
    <row r="53" spans="1:17" ht="15.75" thickBot="1" x14ac:dyDescent="0.3">
      <c r="A53" s="21"/>
      <c r="B53" s="21"/>
      <c r="C53" s="21"/>
      <c r="D53" s="21"/>
      <c r="E53" s="21"/>
      <c r="F53" s="21"/>
      <c r="G53" s="24"/>
      <c r="H53" s="24" t="s">
        <v>481</v>
      </c>
      <c r="I53" s="25">
        <v>45631</v>
      </c>
      <c r="J53" s="24" t="s">
        <v>490</v>
      </c>
      <c r="K53" s="24" t="s">
        <v>543</v>
      </c>
      <c r="L53" s="24" t="s">
        <v>611</v>
      </c>
      <c r="M53" s="24" t="s">
        <v>695</v>
      </c>
      <c r="N53" s="32"/>
      <c r="O53" s="24" t="s">
        <v>40</v>
      </c>
      <c r="P53" s="29">
        <v>-2826.96</v>
      </c>
      <c r="Q53" s="29">
        <f>ROUND(Q52+P53,5)</f>
        <v>-2826.96</v>
      </c>
    </row>
    <row r="54" spans="1:17" ht="15.75" thickBot="1" x14ac:dyDescent="0.3">
      <c r="A54" s="27"/>
      <c r="B54" s="27"/>
      <c r="C54" s="27" t="s">
        <v>417</v>
      </c>
      <c r="D54" s="27"/>
      <c r="E54" s="27"/>
      <c r="F54" s="27"/>
      <c r="G54" s="27"/>
      <c r="H54" s="27"/>
      <c r="I54" s="28"/>
      <c r="J54" s="27"/>
      <c r="K54" s="27"/>
      <c r="L54" s="27"/>
      <c r="M54" s="27"/>
      <c r="N54" s="33"/>
      <c r="O54" s="27"/>
      <c r="P54" s="3">
        <f>ROUND(SUM(P52:P53),5)</f>
        <v>-2826.96</v>
      </c>
      <c r="Q54" s="3">
        <f>Q53</f>
        <v>-2826.96</v>
      </c>
    </row>
    <row r="55" spans="1:17" x14ac:dyDescent="0.25">
      <c r="A55" s="27"/>
      <c r="B55" s="27" t="s">
        <v>128</v>
      </c>
      <c r="C55" s="27"/>
      <c r="D55" s="27"/>
      <c r="E55" s="27"/>
      <c r="F55" s="27"/>
      <c r="G55" s="27"/>
      <c r="H55" s="27"/>
      <c r="I55" s="28"/>
      <c r="J55" s="27"/>
      <c r="K55" s="27"/>
      <c r="L55" s="27"/>
      <c r="M55" s="27"/>
      <c r="N55" s="33"/>
      <c r="O55" s="27"/>
      <c r="P55" s="2">
        <f>P54</f>
        <v>-2826.96</v>
      </c>
      <c r="Q55" s="2">
        <f>Q54</f>
        <v>-2826.96</v>
      </c>
    </row>
    <row r="56" spans="1:17" x14ac:dyDescent="0.25">
      <c r="A56" s="1"/>
      <c r="B56" s="1" t="s">
        <v>129</v>
      </c>
      <c r="C56" s="1"/>
      <c r="D56" s="1"/>
      <c r="E56" s="1"/>
      <c r="F56" s="1"/>
      <c r="G56" s="1"/>
      <c r="H56" s="1"/>
      <c r="I56" s="22"/>
      <c r="J56" s="1"/>
      <c r="K56" s="1"/>
      <c r="L56" s="1"/>
      <c r="M56" s="1"/>
      <c r="N56" s="31"/>
      <c r="O56" s="1"/>
      <c r="P56" s="23"/>
      <c r="Q56" s="23"/>
    </row>
    <row r="57" spans="1:17" x14ac:dyDescent="0.25">
      <c r="A57" s="1"/>
      <c r="B57" s="1"/>
      <c r="C57" s="1" t="s">
        <v>132</v>
      </c>
      <c r="D57" s="1"/>
      <c r="E57" s="1"/>
      <c r="F57" s="1"/>
      <c r="G57" s="1"/>
      <c r="H57" s="1"/>
      <c r="I57" s="22"/>
      <c r="J57" s="1"/>
      <c r="K57" s="1"/>
      <c r="L57" s="1"/>
      <c r="M57" s="1"/>
      <c r="N57" s="31"/>
      <c r="O57" s="1"/>
      <c r="P57" s="23"/>
      <c r="Q57" s="23"/>
    </row>
    <row r="58" spans="1:17" x14ac:dyDescent="0.25">
      <c r="A58" s="24"/>
      <c r="B58" s="24"/>
      <c r="C58" s="24"/>
      <c r="D58" s="24"/>
      <c r="E58" s="24"/>
      <c r="F58" s="24"/>
      <c r="G58" s="24"/>
      <c r="H58" s="24" t="s">
        <v>481</v>
      </c>
      <c r="I58" s="25">
        <v>45629</v>
      </c>
      <c r="J58" s="24" t="s">
        <v>491</v>
      </c>
      <c r="K58" s="24" t="s">
        <v>544</v>
      </c>
      <c r="L58" s="24" t="s">
        <v>612</v>
      </c>
      <c r="M58" s="24" t="s">
        <v>695</v>
      </c>
      <c r="N58" s="32"/>
      <c r="O58" s="24" t="s">
        <v>40</v>
      </c>
      <c r="P58" s="29">
        <v>-48.28</v>
      </c>
      <c r="Q58" s="29">
        <f>ROUND(Q57+P58,5)</f>
        <v>-48.28</v>
      </c>
    </row>
    <row r="59" spans="1:17" x14ac:dyDescent="0.25">
      <c r="A59" s="24"/>
      <c r="B59" s="24"/>
      <c r="C59" s="24"/>
      <c r="D59" s="24"/>
      <c r="E59" s="24"/>
      <c r="F59" s="24"/>
      <c r="G59" s="24"/>
      <c r="H59" s="24" t="s">
        <v>481</v>
      </c>
      <c r="I59" s="25">
        <v>45631</v>
      </c>
      <c r="J59" s="24" t="s">
        <v>490</v>
      </c>
      <c r="K59" s="24" t="s">
        <v>543</v>
      </c>
      <c r="L59" s="24" t="s">
        <v>612</v>
      </c>
      <c r="M59" s="24" t="s">
        <v>695</v>
      </c>
      <c r="N59" s="32"/>
      <c r="O59" s="24" t="s">
        <v>40</v>
      </c>
      <c r="P59" s="29">
        <v>-891</v>
      </c>
      <c r="Q59" s="29">
        <f>ROUND(Q58+P59,5)</f>
        <v>-939.28</v>
      </c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481</v>
      </c>
      <c r="I60" s="25">
        <v>45632</v>
      </c>
      <c r="J60" s="24" t="s">
        <v>492</v>
      </c>
      <c r="K60" s="24" t="s">
        <v>545</v>
      </c>
      <c r="L60" s="24" t="s">
        <v>612</v>
      </c>
      <c r="M60" s="24" t="s">
        <v>695</v>
      </c>
      <c r="N60" s="32"/>
      <c r="O60" s="24" t="s">
        <v>40</v>
      </c>
      <c r="P60" s="29">
        <v>-20.93</v>
      </c>
      <c r="Q60" s="29">
        <f>ROUND(Q59+P60,5)</f>
        <v>-960.21</v>
      </c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481</v>
      </c>
      <c r="I61" s="25">
        <v>45639</v>
      </c>
      <c r="J61" s="24" t="s">
        <v>493</v>
      </c>
      <c r="K61" s="24" t="s">
        <v>546</v>
      </c>
      <c r="L61" s="24" t="s">
        <v>613</v>
      </c>
      <c r="M61" s="24" t="s">
        <v>695</v>
      </c>
      <c r="N61" s="32"/>
      <c r="O61" s="24" t="s">
        <v>40</v>
      </c>
      <c r="P61" s="29">
        <v>-8.99</v>
      </c>
      <c r="Q61" s="29">
        <f>ROUND(Q60+P61,5)</f>
        <v>-969.2</v>
      </c>
    </row>
    <row r="62" spans="1:17" ht="15.75" thickBot="1" x14ac:dyDescent="0.3">
      <c r="A62" s="24"/>
      <c r="B62" s="24"/>
      <c r="C62" s="24"/>
      <c r="D62" s="24"/>
      <c r="E62" s="24"/>
      <c r="F62" s="24"/>
      <c r="G62" s="24"/>
      <c r="H62" s="24" t="s">
        <v>481</v>
      </c>
      <c r="I62" s="25">
        <v>45639</v>
      </c>
      <c r="J62" s="24" t="s">
        <v>494</v>
      </c>
      <c r="K62" s="24" t="s">
        <v>546</v>
      </c>
      <c r="L62" s="24" t="s">
        <v>613</v>
      </c>
      <c r="M62" s="24" t="s">
        <v>695</v>
      </c>
      <c r="N62" s="32"/>
      <c r="O62" s="24" t="s">
        <v>40</v>
      </c>
      <c r="P62" s="26">
        <v>-8.99</v>
      </c>
      <c r="Q62" s="26">
        <f>ROUND(Q61+P62,5)</f>
        <v>-978.19</v>
      </c>
    </row>
    <row r="63" spans="1:17" x14ac:dyDescent="0.25">
      <c r="A63" s="27"/>
      <c r="B63" s="27"/>
      <c r="C63" s="27" t="s">
        <v>418</v>
      </c>
      <c r="D63" s="27"/>
      <c r="E63" s="27"/>
      <c r="F63" s="27"/>
      <c r="G63" s="27"/>
      <c r="H63" s="27"/>
      <c r="I63" s="28"/>
      <c r="J63" s="27"/>
      <c r="K63" s="27"/>
      <c r="L63" s="27"/>
      <c r="M63" s="27"/>
      <c r="N63" s="33"/>
      <c r="O63" s="27"/>
      <c r="P63" s="2">
        <f>ROUND(SUM(P57:P62),5)</f>
        <v>-978.19</v>
      </c>
      <c r="Q63" s="2">
        <f>Q62</f>
        <v>-978.19</v>
      </c>
    </row>
    <row r="64" spans="1:17" x14ac:dyDescent="0.25">
      <c r="A64" s="1"/>
      <c r="B64" s="1"/>
      <c r="C64" s="1" t="s">
        <v>134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31"/>
      <c r="O64" s="1"/>
      <c r="P64" s="23"/>
      <c r="Q64" s="23"/>
    </row>
    <row r="65" spans="1:17" ht="15.75" thickBot="1" x14ac:dyDescent="0.3">
      <c r="A65" s="21"/>
      <c r="B65" s="21"/>
      <c r="C65" s="21"/>
      <c r="D65" s="21"/>
      <c r="E65" s="21"/>
      <c r="F65" s="21"/>
      <c r="G65" s="24"/>
      <c r="H65" s="24" t="s">
        <v>481</v>
      </c>
      <c r="I65" s="25">
        <v>45645</v>
      </c>
      <c r="J65" s="24" t="s">
        <v>495</v>
      </c>
      <c r="K65" s="24" t="s">
        <v>547</v>
      </c>
      <c r="L65" s="24" t="s">
        <v>614</v>
      </c>
      <c r="M65" s="24" t="s">
        <v>695</v>
      </c>
      <c r="N65" s="32"/>
      <c r="O65" s="24" t="s">
        <v>40</v>
      </c>
      <c r="P65" s="26">
        <v>-105</v>
      </c>
      <c r="Q65" s="26">
        <f>ROUND(Q64+P65,5)</f>
        <v>-105</v>
      </c>
    </row>
    <row r="66" spans="1:17" x14ac:dyDescent="0.25">
      <c r="A66" s="27"/>
      <c r="B66" s="27"/>
      <c r="C66" s="27" t="s">
        <v>137</v>
      </c>
      <c r="D66" s="27"/>
      <c r="E66" s="27"/>
      <c r="F66" s="27"/>
      <c r="G66" s="27"/>
      <c r="H66" s="27"/>
      <c r="I66" s="28"/>
      <c r="J66" s="27"/>
      <c r="K66" s="27"/>
      <c r="L66" s="27"/>
      <c r="M66" s="27"/>
      <c r="N66" s="33"/>
      <c r="O66" s="27"/>
      <c r="P66" s="2">
        <v>-105</v>
      </c>
      <c r="Q66" s="2">
        <v>-105</v>
      </c>
    </row>
    <row r="67" spans="1:17" x14ac:dyDescent="0.25">
      <c r="A67" s="1"/>
      <c r="B67" s="1"/>
      <c r="C67" s="1" t="s">
        <v>139</v>
      </c>
      <c r="D67" s="1"/>
      <c r="E67" s="1"/>
      <c r="F67" s="1"/>
      <c r="G67" s="1"/>
      <c r="H67" s="1"/>
      <c r="I67" s="22"/>
      <c r="J67" s="1"/>
      <c r="K67" s="1"/>
      <c r="L67" s="1"/>
      <c r="M67" s="1"/>
      <c r="N67" s="31"/>
      <c r="O67" s="1"/>
      <c r="P67" s="23"/>
      <c r="Q67" s="23"/>
    </row>
    <row r="68" spans="1:17" x14ac:dyDescent="0.25">
      <c r="A68" s="1"/>
      <c r="B68" s="1"/>
      <c r="C68" s="1"/>
      <c r="D68" s="1" t="s">
        <v>140</v>
      </c>
      <c r="E68" s="1"/>
      <c r="F68" s="1"/>
      <c r="G68" s="1"/>
      <c r="H68" s="1"/>
      <c r="I68" s="22"/>
      <c r="J68" s="1"/>
      <c r="K68" s="1"/>
      <c r="L68" s="1"/>
      <c r="M68" s="1"/>
      <c r="N68" s="31"/>
      <c r="O68" s="1"/>
      <c r="P68" s="23"/>
      <c r="Q68" s="23"/>
    </row>
    <row r="69" spans="1:17" x14ac:dyDescent="0.25">
      <c r="A69" s="24"/>
      <c r="B69" s="24"/>
      <c r="C69" s="24"/>
      <c r="D69" s="24"/>
      <c r="E69" s="24"/>
      <c r="F69" s="24"/>
      <c r="G69" s="24"/>
      <c r="H69" s="24" t="s">
        <v>480</v>
      </c>
      <c r="I69" s="25">
        <v>45657</v>
      </c>
      <c r="J69" s="24"/>
      <c r="K69" s="24"/>
      <c r="L69" s="24" t="s">
        <v>615</v>
      </c>
      <c r="M69" s="24" t="s">
        <v>695</v>
      </c>
      <c r="N69" s="32"/>
      <c r="O69" s="24" t="s">
        <v>11</v>
      </c>
      <c r="P69" s="29">
        <v>0.01</v>
      </c>
      <c r="Q69" s="29">
        <f>ROUND(Q68+P69,5)</f>
        <v>0.01</v>
      </c>
    </row>
    <row r="70" spans="1:17" x14ac:dyDescent="0.25">
      <c r="A70" s="24"/>
      <c r="B70" s="24"/>
      <c r="C70" s="24"/>
      <c r="D70" s="24"/>
      <c r="E70" s="24"/>
      <c r="F70" s="24"/>
      <c r="G70" s="24"/>
      <c r="H70" s="24" t="s">
        <v>480</v>
      </c>
      <c r="I70" s="25">
        <v>45657</v>
      </c>
      <c r="J70" s="24"/>
      <c r="K70" s="24"/>
      <c r="L70" s="24" t="s">
        <v>615</v>
      </c>
      <c r="M70" s="24" t="s">
        <v>695</v>
      </c>
      <c r="N70" s="32"/>
      <c r="O70" s="24" t="s">
        <v>11</v>
      </c>
      <c r="P70" s="29">
        <v>4.6900000000000004</v>
      </c>
      <c r="Q70" s="29">
        <f>ROUND(Q69+P70,5)</f>
        <v>4.7</v>
      </c>
    </row>
    <row r="71" spans="1:17" ht="15.75" thickBot="1" x14ac:dyDescent="0.3">
      <c r="A71" s="24"/>
      <c r="B71" s="24"/>
      <c r="C71" s="24"/>
      <c r="D71" s="24"/>
      <c r="E71" s="24"/>
      <c r="F71" s="24"/>
      <c r="G71" s="24"/>
      <c r="H71" s="24" t="s">
        <v>480</v>
      </c>
      <c r="I71" s="25">
        <v>45657</v>
      </c>
      <c r="J71" s="24"/>
      <c r="K71" s="24"/>
      <c r="L71" s="24" t="s">
        <v>615</v>
      </c>
      <c r="M71" s="24" t="s">
        <v>695</v>
      </c>
      <c r="N71" s="32"/>
      <c r="O71" s="24" t="s">
        <v>11</v>
      </c>
      <c r="P71" s="29">
        <v>0.19</v>
      </c>
      <c r="Q71" s="29">
        <f>ROUND(Q70+P71,5)</f>
        <v>4.8899999999999997</v>
      </c>
    </row>
    <row r="72" spans="1:17" ht="15.75" thickBot="1" x14ac:dyDescent="0.3">
      <c r="A72" s="27"/>
      <c r="B72" s="27"/>
      <c r="C72" s="27"/>
      <c r="D72" s="27" t="s">
        <v>419</v>
      </c>
      <c r="E72" s="27"/>
      <c r="F72" s="27"/>
      <c r="G72" s="27"/>
      <c r="H72" s="27"/>
      <c r="I72" s="28"/>
      <c r="J72" s="27"/>
      <c r="K72" s="27"/>
      <c r="L72" s="27"/>
      <c r="M72" s="27"/>
      <c r="N72" s="33"/>
      <c r="O72" s="27"/>
      <c r="P72" s="3">
        <f>ROUND(SUM(P68:P71),5)</f>
        <v>4.8899999999999997</v>
      </c>
      <c r="Q72" s="3">
        <f>Q71</f>
        <v>4.8899999999999997</v>
      </c>
    </row>
    <row r="73" spans="1:17" x14ac:dyDescent="0.25">
      <c r="A73" s="27"/>
      <c r="B73" s="27"/>
      <c r="C73" s="27" t="s">
        <v>143</v>
      </c>
      <c r="D73" s="27"/>
      <c r="E73" s="27"/>
      <c r="F73" s="27"/>
      <c r="G73" s="27"/>
      <c r="H73" s="27"/>
      <c r="I73" s="28"/>
      <c r="J73" s="27"/>
      <c r="K73" s="27"/>
      <c r="L73" s="27"/>
      <c r="M73" s="27"/>
      <c r="N73" s="33"/>
      <c r="O73" s="27"/>
      <c r="P73" s="2">
        <f>P72</f>
        <v>4.8899999999999997</v>
      </c>
      <c r="Q73" s="2">
        <f>Q72</f>
        <v>4.8899999999999997</v>
      </c>
    </row>
    <row r="74" spans="1:17" x14ac:dyDescent="0.25">
      <c r="A74" s="1"/>
      <c r="B74" s="1"/>
      <c r="C74" s="1" t="s">
        <v>144</v>
      </c>
      <c r="D74" s="1"/>
      <c r="E74" s="1"/>
      <c r="F74" s="1"/>
      <c r="G74" s="1"/>
      <c r="H74" s="1"/>
      <c r="I74" s="22"/>
      <c r="J74" s="1"/>
      <c r="K74" s="1"/>
      <c r="L74" s="1"/>
      <c r="M74" s="1"/>
      <c r="N74" s="31"/>
      <c r="O74" s="1"/>
      <c r="P74" s="23"/>
      <c r="Q74" s="23"/>
    </row>
    <row r="75" spans="1:17" x14ac:dyDescent="0.25">
      <c r="A75" s="1"/>
      <c r="B75" s="1"/>
      <c r="C75" s="1"/>
      <c r="D75" s="1" t="s">
        <v>148</v>
      </c>
      <c r="E75" s="1"/>
      <c r="F75" s="1"/>
      <c r="G75" s="1"/>
      <c r="H75" s="1"/>
      <c r="I75" s="22"/>
      <c r="J75" s="1"/>
      <c r="K75" s="1"/>
      <c r="L75" s="1"/>
      <c r="M75" s="1"/>
      <c r="N75" s="31"/>
      <c r="O75" s="1"/>
      <c r="P75" s="23"/>
      <c r="Q75" s="23"/>
    </row>
    <row r="76" spans="1:17" ht="15.75" thickBot="1" x14ac:dyDescent="0.3">
      <c r="A76" s="21"/>
      <c r="B76" s="21"/>
      <c r="C76" s="21"/>
      <c r="D76" s="21"/>
      <c r="E76" s="21"/>
      <c r="F76" s="21"/>
      <c r="G76" s="24"/>
      <c r="H76" s="24" t="s">
        <v>481</v>
      </c>
      <c r="I76" s="25">
        <v>45642</v>
      </c>
      <c r="J76" s="24" t="s">
        <v>496</v>
      </c>
      <c r="K76" s="24" t="s">
        <v>548</v>
      </c>
      <c r="L76" s="24" t="s">
        <v>616</v>
      </c>
      <c r="M76" s="24" t="s">
        <v>695</v>
      </c>
      <c r="N76" s="32"/>
      <c r="O76" s="24" t="s">
        <v>40</v>
      </c>
      <c r="P76" s="29">
        <v>-2809</v>
      </c>
      <c r="Q76" s="29">
        <f>ROUND(Q75+P76,5)</f>
        <v>-2809</v>
      </c>
    </row>
    <row r="77" spans="1:17" ht="15.75" thickBot="1" x14ac:dyDescent="0.3">
      <c r="A77" s="27"/>
      <c r="B77" s="27"/>
      <c r="C77" s="27"/>
      <c r="D77" s="27" t="s">
        <v>420</v>
      </c>
      <c r="E77" s="27"/>
      <c r="F77" s="27"/>
      <c r="G77" s="27"/>
      <c r="H77" s="27"/>
      <c r="I77" s="28"/>
      <c r="J77" s="27"/>
      <c r="K77" s="27"/>
      <c r="L77" s="27"/>
      <c r="M77" s="27"/>
      <c r="N77" s="33"/>
      <c r="O77" s="27"/>
      <c r="P77" s="3">
        <f>ROUND(SUM(P75:P76),5)</f>
        <v>-2809</v>
      </c>
      <c r="Q77" s="3">
        <f>Q76</f>
        <v>-2809</v>
      </c>
    </row>
    <row r="78" spans="1:17" x14ac:dyDescent="0.25">
      <c r="A78" s="27"/>
      <c r="B78" s="27"/>
      <c r="C78" s="27" t="s">
        <v>149</v>
      </c>
      <c r="D78" s="27"/>
      <c r="E78" s="27"/>
      <c r="F78" s="27"/>
      <c r="G78" s="27"/>
      <c r="H78" s="27"/>
      <c r="I78" s="28"/>
      <c r="J78" s="27"/>
      <c r="K78" s="27"/>
      <c r="L78" s="27"/>
      <c r="M78" s="27"/>
      <c r="N78" s="33"/>
      <c r="O78" s="27"/>
      <c r="P78" s="2">
        <f>P77</f>
        <v>-2809</v>
      </c>
      <c r="Q78" s="2">
        <f>Q77</f>
        <v>-2809</v>
      </c>
    </row>
    <row r="79" spans="1:17" x14ac:dyDescent="0.25">
      <c r="A79" s="1"/>
      <c r="B79" s="1"/>
      <c r="C79" s="1" t="s">
        <v>150</v>
      </c>
      <c r="D79" s="1"/>
      <c r="E79" s="1"/>
      <c r="F79" s="1"/>
      <c r="G79" s="1"/>
      <c r="H79" s="1"/>
      <c r="I79" s="22"/>
      <c r="J79" s="1"/>
      <c r="K79" s="1"/>
      <c r="L79" s="1"/>
      <c r="M79" s="1"/>
      <c r="N79" s="31"/>
      <c r="O79" s="1"/>
      <c r="P79" s="23"/>
      <c r="Q79" s="23"/>
    </row>
    <row r="80" spans="1:17" x14ac:dyDescent="0.25">
      <c r="A80" s="1"/>
      <c r="B80" s="1"/>
      <c r="C80" s="1"/>
      <c r="D80" s="1" t="s">
        <v>151</v>
      </c>
      <c r="E80" s="1"/>
      <c r="F80" s="1"/>
      <c r="G80" s="1"/>
      <c r="H80" s="1"/>
      <c r="I80" s="22"/>
      <c r="J80" s="1"/>
      <c r="K80" s="1"/>
      <c r="L80" s="1"/>
      <c r="M80" s="1"/>
      <c r="N80" s="31"/>
      <c r="O80" s="1"/>
      <c r="P80" s="23"/>
      <c r="Q80" s="23"/>
    </row>
    <row r="81" spans="1:17" ht="15.75" thickBot="1" x14ac:dyDescent="0.3">
      <c r="A81" s="21"/>
      <c r="B81" s="21"/>
      <c r="C81" s="21"/>
      <c r="D81" s="21"/>
      <c r="E81" s="21"/>
      <c r="F81" s="21"/>
      <c r="G81" s="24"/>
      <c r="H81" s="24" t="s">
        <v>482</v>
      </c>
      <c r="I81" s="25">
        <v>45636</v>
      </c>
      <c r="J81" s="24"/>
      <c r="K81" s="24" t="s">
        <v>549</v>
      </c>
      <c r="L81" s="24" t="s">
        <v>617</v>
      </c>
      <c r="M81" s="24" t="s">
        <v>695</v>
      </c>
      <c r="N81" s="32"/>
      <c r="O81" s="24" t="s">
        <v>43</v>
      </c>
      <c r="P81" s="26">
        <v>-125</v>
      </c>
      <c r="Q81" s="26">
        <f>ROUND(Q80+P81,5)</f>
        <v>-125</v>
      </c>
    </row>
    <row r="82" spans="1:17" x14ac:dyDescent="0.25">
      <c r="A82" s="27"/>
      <c r="B82" s="27"/>
      <c r="C82" s="27"/>
      <c r="D82" s="27" t="s">
        <v>421</v>
      </c>
      <c r="E82" s="27"/>
      <c r="F82" s="27"/>
      <c r="G82" s="27"/>
      <c r="H82" s="27"/>
      <c r="I82" s="28"/>
      <c r="J82" s="27"/>
      <c r="K82" s="27"/>
      <c r="L82" s="27"/>
      <c r="M82" s="27"/>
      <c r="N82" s="33"/>
      <c r="O82" s="27"/>
      <c r="P82" s="2">
        <f>ROUND(SUM(P80:P81),5)</f>
        <v>-125</v>
      </c>
      <c r="Q82" s="2">
        <f>Q81</f>
        <v>-125</v>
      </c>
    </row>
    <row r="83" spans="1:17" x14ac:dyDescent="0.25">
      <c r="A83" s="1"/>
      <c r="B83" s="1"/>
      <c r="C83" s="1"/>
      <c r="D83" s="1" t="s">
        <v>155</v>
      </c>
      <c r="E83" s="1"/>
      <c r="F83" s="1"/>
      <c r="G83" s="1"/>
      <c r="H83" s="1"/>
      <c r="I83" s="22"/>
      <c r="J83" s="1"/>
      <c r="K83" s="1"/>
      <c r="L83" s="1"/>
      <c r="M83" s="1"/>
      <c r="N83" s="31"/>
      <c r="O83" s="1"/>
      <c r="P83" s="23"/>
      <c r="Q83" s="23"/>
    </row>
    <row r="84" spans="1:17" ht="15.75" thickBot="1" x14ac:dyDescent="0.3">
      <c r="A84" s="21"/>
      <c r="B84" s="21"/>
      <c r="C84" s="21"/>
      <c r="D84" s="21"/>
      <c r="E84" s="21"/>
      <c r="F84" s="21"/>
      <c r="G84" s="24"/>
      <c r="H84" s="24" t="s">
        <v>481</v>
      </c>
      <c r="I84" s="25">
        <v>45627</v>
      </c>
      <c r="J84" s="24" t="s">
        <v>497</v>
      </c>
      <c r="K84" s="24" t="s">
        <v>550</v>
      </c>
      <c r="L84" s="24" t="s">
        <v>618</v>
      </c>
      <c r="M84" s="24" t="s">
        <v>695</v>
      </c>
      <c r="N84" s="32"/>
      <c r="O84" s="24" t="s">
        <v>40</v>
      </c>
      <c r="P84" s="26">
        <v>-126</v>
      </c>
      <c r="Q84" s="26">
        <f>ROUND(Q83+P84,5)</f>
        <v>-126</v>
      </c>
    </row>
    <row r="85" spans="1:17" x14ac:dyDescent="0.25">
      <c r="A85" s="27"/>
      <c r="B85" s="27"/>
      <c r="C85" s="27"/>
      <c r="D85" s="27" t="s">
        <v>422</v>
      </c>
      <c r="E85" s="27"/>
      <c r="F85" s="27"/>
      <c r="G85" s="27"/>
      <c r="H85" s="27"/>
      <c r="I85" s="28"/>
      <c r="J85" s="27"/>
      <c r="K85" s="27"/>
      <c r="L85" s="27"/>
      <c r="M85" s="27"/>
      <c r="N85" s="33"/>
      <c r="O85" s="27"/>
      <c r="P85" s="2">
        <f>ROUND(SUM(P83:P84),5)</f>
        <v>-126</v>
      </c>
      <c r="Q85" s="2">
        <f>Q84</f>
        <v>-126</v>
      </c>
    </row>
    <row r="86" spans="1:17" x14ac:dyDescent="0.25">
      <c r="A86" s="1"/>
      <c r="B86" s="1"/>
      <c r="C86" s="1"/>
      <c r="D86" s="1" t="s">
        <v>157</v>
      </c>
      <c r="E86" s="1"/>
      <c r="F86" s="1"/>
      <c r="G86" s="1"/>
      <c r="H86" s="1"/>
      <c r="I86" s="22"/>
      <c r="J86" s="1"/>
      <c r="K86" s="1"/>
      <c r="L86" s="1"/>
      <c r="M86" s="1"/>
      <c r="N86" s="31"/>
      <c r="O86" s="1"/>
      <c r="P86" s="23"/>
      <c r="Q86" s="23"/>
    </row>
    <row r="87" spans="1:17" ht="15.75" thickBot="1" x14ac:dyDescent="0.3">
      <c r="A87" s="21"/>
      <c r="B87" s="21"/>
      <c r="C87" s="21"/>
      <c r="D87" s="21"/>
      <c r="E87" s="21"/>
      <c r="F87" s="21"/>
      <c r="G87" s="24"/>
      <c r="H87" s="24" t="s">
        <v>481</v>
      </c>
      <c r="I87" s="25">
        <v>45630</v>
      </c>
      <c r="J87" s="24"/>
      <c r="K87" s="24" t="s">
        <v>551</v>
      </c>
      <c r="L87" s="24" t="s">
        <v>618</v>
      </c>
      <c r="M87" s="24" t="s">
        <v>695</v>
      </c>
      <c r="N87" s="32"/>
      <c r="O87" s="24" t="s">
        <v>40</v>
      </c>
      <c r="P87" s="29">
        <v>-50</v>
      </c>
      <c r="Q87" s="29">
        <f>ROUND(Q86+P87,5)</f>
        <v>-50</v>
      </c>
    </row>
    <row r="88" spans="1:17" ht="15.75" thickBot="1" x14ac:dyDescent="0.3">
      <c r="A88" s="27"/>
      <c r="B88" s="27"/>
      <c r="C88" s="27"/>
      <c r="D88" s="27" t="s">
        <v>423</v>
      </c>
      <c r="E88" s="27"/>
      <c r="F88" s="27"/>
      <c r="G88" s="27"/>
      <c r="H88" s="27"/>
      <c r="I88" s="28"/>
      <c r="J88" s="27"/>
      <c r="K88" s="27"/>
      <c r="L88" s="27"/>
      <c r="M88" s="27"/>
      <c r="N88" s="33"/>
      <c r="O88" s="27"/>
      <c r="P88" s="3">
        <f>ROUND(SUM(P86:P87),5)</f>
        <v>-50</v>
      </c>
      <c r="Q88" s="3">
        <f>Q87</f>
        <v>-50</v>
      </c>
    </row>
    <row r="89" spans="1:17" x14ac:dyDescent="0.25">
      <c r="A89" s="27"/>
      <c r="B89" s="27"/>
      <c r="C89" s="27" t="s">
        <v>159</v>
      </c>
      <c r="D89" s="27"/>
      <c r="E89" s="27"/>
      <c r="F89" s="27"/>
      <c r="G89" s="27"/>
      <c r="H89" s="27"/>
      <c r="I89" s="28"/>
      <c r="J89" s="27"/>
      <c r="K89" s="27"/>
      <c r="L89" s="27"/>
      <c r="M89" s="27"/>
      <c r="N89" s="33"/>
      <c r="O89" s="27"/>
      <c r="P89" s="2">
        <f>ROUND(P82+P85+P88,5)</f>
        <v>-301</v>
      </c>
      <c r="Q89" s="2">
        <f>ROUND(Q82+Q85+Q88,5)</f>
        <v>-301</v>
      </c>
    </row>
    <row r="90" spans="1:17" x14ac:dyDescent="0.25">
      <c r="A90" s="1"/>
      <c r="B90" s="1"/>
      <c r="C90" s="1" t="s">
        <v>160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31"/>
      <c r="O90" s="1"/>
      <c r="P90" s="23"/>
      <c r="Q90" s="23"/>
    </row>
    <row r="91" spans="1:17" x14ac:dyDescent="0.25">
      <c r="A91" s="1"/>
      <c r="B91" s="1"/>
      <c r="C91" s="1"/>
      <c r="D91" s="1" t="s">
        <v>161</v>
      </c>
      <c r="E91" s="1"/>
      <c r="F91" s="1"/>
      <c r="G91" s="1"/>
      <c r="H91" s="1"/>
      <c r="I91" s="22"/>
      <c r="J91" s="1"/>
      <c r="K91" s="1"/>
      <c r="L91" s="1"/>
      <c r="M91" s="1"/>
      <c r="N91" s="31"/>
      <c r="O91" s="1"/>
      <c r="P91" s="23"/>
      <c r="Q91" s="23"/>
    </row>
    <row r="92" spans="1:17" x14ac:dyDescent="0.25">
      <c r="A92" s="1"/>
      <c r="B92" s="1"/>
      <c r="C92" s="1"/>
      <c r="D92" s="1"/>
      <c r="E92" s="1" t="s">
        <v>162</v>
      </c>
      <c r="F92" s="1"/>
      <c r="G92" s="1"/>
      <c r="H92" s="1"/>
      <c r="I92" s="22"/>
      <c r="J92" s="1"/>
      <c r="K92" s="1"/>
      <c r="L92" s="1"/>
      <c r="M92" s="1"/>
      <c r="N92" s="31"/>
      <c r="O92" s="1"/>
      <c r="P92" s="23"/>
      <c r="Q92" s="23"/>
    </row>
    <row r="93" spans="1:17" ht="15.75" thickBot="1" x14ac:dyDescent="0.3">
      <c r="A93" s="21"/>
      <c r="B93" s="21"/>
      <c r="C93" s="21"/>
      <c r="D93" s="21"/>
      <c r="E93" s="21"/>
      <c r="F93" s="21"/>
      <c r="G93" s="24"/>
      <c r="H93" s="24" t="s">
        <v>483</v>
      </c>
      <c r="I93" s="25">
        <v>45657</v>
      </c>
      <c r="J93" s="24" t="s">
        <v>498</v>
      </c>
      <c r="K93" s="24" t="s">
        <v>552</v>
      </c>
      <c r="L93" s="24" t="s">
        <v>619</v>
      </c>
      <c r="M93" s="24" t="s">
        <v>695</v>
      </c>
      <c r="N93" s="32"/>
      <c r="O93" s="24" t="s">
        <v>10</v>
      </c>
      <c r="P93" s="26">
        <v>0</v>
      </c>
      <c r="Q93" s="26">
        <f>ROUND(Q92+P93,5)</f>
        <v>0</v>
      </c>
    </row>
    <row r="94" spans="1:17" x14ac:dyDescent="0.25">
      <c r="A94" s="27"/>
      <c r="B94" s="27"/>
      <c r="C94" s="27"/>
      <c r="D94" s="27"/>
      <c r="E94" s="27" t="s">
        <v>424</v>
      </c>
      <c r="F94" s="27"/>
      <c r="G94" s="27"/>
      <c r="H94" s="27"/>
      <c r="I94" s="28"/>
      <c r="J94" s="27"/>
      <c r="K94" s="27"/>
      <c r="L94" s="27"/>
      <c r="M94" s="27"/>
      <c r="N94" s="33"/>
      <c r="O94" s="27"/>
      <c r="P94" s="2">
        <f>ROUND(SUM(P92:P93),5)</f>
        <v>0</v>
      </c>
      <c r="Q94" s="2">
        <f>Q93</f>
        <v>0</v>
      </c>
    </row>
    <row r="95" spans="1:17" x14ac:dyDescent="0.25">
      <c r="A95" s="1"/>
      <c r="B95" s="1"/>
      <c r="C95" s="1"/>
      <c r="D95" s="1"/>
      <c r="E95" s="1" t="s">
        <v>163</v>
      </c>
      <c r="F95" s="1"/>
      <c r="G95" s="1"/>
      <c r="H95" s="1"/>
      <c r="I95" s="22"/>
      <c r="J95" s="1"/>
      <c r="K95" s="1"/>
      <c r="L95" s="1"/>
      <c r="M95" s="1"/>
      <c r="N95" s="31"/>
      <c r="O95" s="1"/>
      <c r="P95" s="23"/>
      <c r="Q95" s="23"/>
    </row>
    <row r="96" spans="1:17" x14ac:dyDescent="0.25">
      <c r="A96" s="24"/>
      <c r="B96" s="24"/>
      <c r="C96" s="24"/>
      <c r="D96" s="24"/>
      <c r="E96" s="24"/>
      <c r="F96" s="24"/>
      <c r="G96" s="24"/>
      <c r="H96" s="24" t="s">
        <v>483</v>
      </c>
      <c r="I96" s="25">
        <v>45657</v>
      </c>
      <c r="J96" s="24" t="s">
        <v>499</v>
      </c>
      <c r="K96" s="24" t="s">
        <v>552</v>
      </c>
      <c r="L96" s="24" t="s">
        <v>620</v>
      </c>
      <c r="M96" s="24" t="s">
        <v>695</v>
      </c>
      <c r="N96" s="32" t="s">
        <v>425</v>
      </c>
      <c r="O96" s="24" t="s">
        <v>10</v>
      </c>
      <c r="P96" s="29">
        <v>0</v>
      </c>
      <c r="Q96" s="29">
        <f>ROUND(Q95+P96,5)</f>
        <v>0</v>
      </c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483</v>
      </c>
      <c r="I97" s="25">
        <v>45657</v>
      </c>
      <c r="J97" s="24" t="s">
        <v>500</v>
      </c>
      <c r="K97" s="24" t="s">
        <v>553</v>
      </c>
      <c r="L97" s="24" t="s">
        <v>620</v>
      </c>
      <c r="M97" s="24" t="s">
        <v>695</v>
      </c>
      <c r="N97" s="32" t="s">
        <v>425</v>
      </c>
      <c r="O97" s="24" t="s">
        <v>10</v>
      </c>
      <c r="P97" s="29">
        <v>0</v>
      </c>
      <c r="Q97" s="29">
        <f>ROUND(Q96+P97,5)</f>
        <v>0</v>
      </c>
    </row>
    <row r="98" spans="1:17" x14ac:dyDescent="0.25">
      <c r="A98" s="24"/>
      <c r="B98" s="24"/>
      <c r="C98" s="24"/>
      <c r="D98" s="24"/>
      <c r="E98" s="24"/>
      <c r="F98" s="24"/>
      <c r="G98" s="24"/>
      <c r="H98" s="24" t="s">
        <v>483</v>
      </c>
      <c r="I98" s="25">
        <v>45657</v>
      </c>
      <c r="J98" s="24" t="s">
        <v>498</v>
      </c>
      <c r="K98" s="24" t="s">
        <v>552</v>
      </c>
      <c r="L98" s="24" t="s">
        <v>619</v>
      </c>
      <c r="M98" s="24" t="s">
        <v>695</v>
      </c>
      <c r="N98" s="32"/>
      <c r="O98" s="24" t="s">
        <v>10</v>
      </c>
      <c r="P98" s="29">
        <v>-121.08</v>
      </c>
      <c r="Q98" s="29">
        <f>ROUND(Q97+P98,5)</f>
        <v>-121.08</v>
      </c>
    </row>
    <row r="99" spans="1:17" ht="15.75" thickBot="1" x14ac:dyDescent="0.3">
      <c r="A99" s="24"/>
      <c r="B99" s="24"/>
      <c r="C99" s="24"/>
      <c r="D99" s="24"/>
      <c r="E99" s="24"/>
      <c r="F99" s="24"/>
      <c r="G99" s="24"/>
      <c r="H99" s="24" t="s">
        <v>483</v>
      </c>
      <c r="I99" s="25">
        <v>45657</v>
      </c>
      <c r="J99" s="24" t="s">
        <v>501</v>
      </c>
      <c r="K99" s="24" t="s">
        <v>553</v>
      </c>
      <c r="L99" s="24" t="s">
        <v>619</v>
      </c>
      <c r="M99" s="24" t="s">
        <v>695</v>
      </c>
      <c r="N99" s="32"/>
      <c r="O99" s="24" t="s">
        <v>10</v>
      </c>
      <c r="P99" s="26">
        <v>-1907.01</v>
      </c>
      <c r="Q99" s="26">
        <f>ROUND(Q98+P99,5)</f>
        <v>-2028.09</v>
      </c>
    </row>
    <row r="100" spans="1:17" x14ac:dyDescent="0.25">
      <c r="A100" s="27"/>
      <c r="B100" s="27"/>
      <c r="C100" s="27"/>
      <c r="D100" s="27"/>
      <c r="E100" s="27" t="s">
        <v>426</v>
      </c>
      <c r="F100" s="27"/>
      <c r="G100" s="27"/>
      <c r="H100" s="27"/>
      <c r="I100" s="28"/>
      <c r="J100" s="27"/>
      <c r="K100" s="27"/>
      <c r="L100" s="27"/>
      <c r="M100" s="27"/>
      <c r="N100" s="33"/>
      <c r="O100" s="27"/>
      <c r="P100" s="2">
        <f>ROUND(SUM(P95:P99),5)</f>
        <v>-2028.09</v>
      </c>
      <c r="Q100" s="2">
        <f>Q99</f>
        <v>-2028.09</v>
      </c>
    </row>
    <row r="101" spans="1:17" x14ac:dyDescent="0.25">
      <c r="A101" s="1"/>
      <c r="B101" s="1"/>
      <c r="C101" s="1"/>
      <c r="D101" s="1"/>
      <c r="E101" s="1" t="s">
        <v>164</v>
      </c>
      <c r="F101" s="1"/>
      <c r="G101" s="1"/>
      <c r="H101" s="1"/>
      <c r="I101" s="22"/>
      <c r="J101" s="1"/>
      <c r="K101" s="1"/>
      <c r="L101" s="1"/>
      <c r="M101" s="1"/>
      <c r="N101" s="31"/>
      <c r="O101" s="1"/>
      <c r="P101" s="23"/>
      <c r="Q101" s="23"/>
    </row>
    <row r="102" spans="1:17" x14ac:dyDescent="0.25">
      <c r="A102" s="1"/>
      <c r="B102" s="1"/>
      <c r="C102" s="1"/>
      <c r="D102" s="1"/>
      <c r="E102" s="1"/>
      <c r="F102" s="1" t="s">
        <v>165</v>
      </c>
      <c r="G102" s="1"/>
      <c r="H102" s="1"/>
      <c r="I102" s="22"/>
      <c r="J102" s="1"/>
      <c r="K102" s="1"/>
      <c r="L102" s="1"/>
      <c r="M102" s="1"/>
      <c r="N102" s="31"/>
      <c r="O102" s="1"/>
      <c r="P102" s="23"/>
      <c r="Q102" s="23"/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483</v>
      </c>
      <c r="I103" s="25">
        <v>45657</v>
      </c>
      <c r="J103" s="24" t="s">
        <v>502</v>
      </c>
      <c r="K103" s="24" t="s">
        <v>554</v>
      </c>
      <c r="L103" s="24" t="s">
        <v>620</v>
      </c>
      <c r="M103" s="24" t="s">
        <v>695</v>
      </c>
      <c r="N103" s="32" t="s">
        <v>425</v>
      </c>
      <c r="O103" s="24" t="s">
        <v>10</v>
      </c>
      <c r="P103" s="29">
        <v>0</v>
      </c>
      <c r="Q103" s="29">
        <f t="shared" ref="Q103:Q112" si="1">ROUND(Q102+P103,5)</f>
        <v>0</v>
      </c>
    </row>
    <row r="104" spans="1:17" x14ac:dyDescent="0.25">
      <c r="A104" s="24"/>
      <c r="B104" s="24"/>
      <c r="C104" s="24"/>
      <c r="D104" s="24"/>
      <c r="E104" s="24"/>
      <c r="F104" s="24"/>
      <c r="G104" s="24"/>
      <c r="H104" s="24" t="s">
        <v>483</v>
      </c>
      <c r="I104" s="25">
        <v>45657</v>
      </c>
      <c r="J104" s="24" t="s">
        <v>502</v>
      </c>
      <c r="K104" s="24" t="s">
        <v>554</v>
      </c>
      <c r="L104" s="24" t="s">
        <v>620</v>
      </c>
      <c r="M104" s="24" t="s">
        <v>695</v>
      </c>
      <c r="N104" s="32" t="s">
        <v>425</v>
      </c>
      <c r="O104" s="24" t="s">
        <v>10</v>
      </c>
      <c r="P104" s="29">
        <v>0</v>
      </c>
      <c r="Q104" s="29">
        <f t="shared" si="1"/>
        <v>0</v>
      </c>
    </row>
    <row r="105" spans="1:17" x14ac:dyDescent="0.25">
      <c r="A105" s="24"/>
      <c r="B105" s="24"/>
      <c r="C105" s="24"/>
      <c r="D105" s="24"/>
      <c r="E105" s="24"/>
      <c r="F105" s="24"/>
      <c r="G105" s="24"/>
      <c r="H105" s="24" t="s">
        <v>483</v>
      </c>
      <c r="I105" s="25">
        <v>45657</v>
      </c>
      <c r="J105" s="24" t="s">
        <v>502</v>
      </c>
      <c r="K105" s="24" t="s">
        <v>554</v>
      </c>
      <c r="L105" s="24" t="s">
        <v>620</v>
      </c>
      <c r="M105" s="24" t="s">
        <v>695</v>
      </c>
      <c r="N105" s="32" t="s">
        <v>425</v>
      </c>
      <c r="O105" s="24" t="s">
        <v>10</v>
      </c>
      <c r="P105" s="29">
        <v>0</v>
      </c>
      <c r="Q105" s="29">
        <f t="shared" si="1"/>
        <v>0</v>
      </c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483</v>
      </c>
      <c r="I106" s="25">
        <v>45657</v>
      </c>
      <c r="J106" s="24" t="s">
        <v>502</v>
      </c>
      <c r="K106" s="24" t="s">
        <v>554</v>
      </c>
      <c r="L106" s="24" t="s">
        <v>620</v>
      </c>
      <c r="M106" s="24" t="s">
        <v>695</v>
      </c>
      <c r="N106" s="32" t="s">
        <v>425</v>
      </c>
      <c r="O106" s="24" t="s">
        <v>10</v>
      </c>
      <c r="P106" s="29">
        <v>0</v>
      </c>
      <c r="Q106" s="29">
        <f t="shared" si="1"/>
        <v>0</v>
      </c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483</v>
      </c>
      <c r="I107" s="25">
        <v>45657</v>
      </c>
      <c r="J107" s="24" t="s">
        <v>502</v>
      </c>
      <c r="K107" s="24" t="s">
        <v>554</v>
      </c>
      <c r="L107" s="24" t="s">
        <v>620</v>
      </c>
      <c r="M107" s="24" t="s">
        <v>695</v>
      </c>
      <c r="N107" s="32" t="s">
        <v>425</v>
      </c>
      <c r="O107" s="24" t="s">
        <v>10</v>
      </c>
      <c r="P107" s="29">
        <v>0</v>
      </c>
      <c r="Q107" s="29">
        <f t="shared" si="1"/>
        <v>0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483</v>
      </c>
      <c r="I108" s="25">
        <v>45657</v>
      </c>
      <c r="J108" s="24" t="s">
        <v>503</v>
      </c>
      <c r="K108" s="24" t="s">
        <v>554</v>
      </c>
      <c r="L108" s="24" t="s">
        <v>619</v>
      </c>
      <c r="M108" s="24" t="s">
        <v>695</v>
      </c>
      <c r="N108" s="32"/>
      <c r="O108" s="24" t="s">
        <v>10</v>
      </c>
      <c r="P108" s="29">
        <v>-9804.8799999999992</v>
      </c>
      <c r="Q108" s="29">
        <f t="shared" si="1"/>
        <v>-9804.8799999999992</v>
      </c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483</v>
      </c>
      <c r="I109" s="25">
        <v>45657</v>
      </c>
      <c r="J109" s="24" t="s">
        <v>503</v>
      </c>
      <c r="K109" s="24" t="s">
        <v>554</v>
      </c>
      <c r="L109" s="24" t="s">
        <v>619</v>
      </c>
      <c r="M109" s="24" t="s">
        <v>695</v>
      </c>
      <c r="N109" s="32"/>
      <c r="O109" s="24" t="s">
        <v>10</v>
      </c>
      <c r="P109" s="29">
        <v>-1361.79</v>
      </c>
      <c r="Q109" s="29">
        <f t="shared" si="1"/>
        <v>-11166.67</v>
      </c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483</v>
      </c>
      <c r="I110" s="25">
        <v>45657</v>
      </c>
      <c r="J110" s="24" t="s">
        <v>503</v>
      </c>
      <c r="K110" s="24" t="s">
        <v>554</v>
      </c>
      <c r="L110" s="24" t="s">
        <v>619</v>
      </c>
      <c r="M110" s="24" t="s">
        <v>695</v>
      </c>
      <c r="N110" s="32"/>
      <c r="O110" s="24" t="s">
        <v>10</v>
      </c>
      <c r="P110" s="29">
        <v>0</v>
      </c>
      <c r="Q110" s="29">
        <f t="shared" si="1"/>
        <v>-11166.67</v>
      </c>
    </row>
    <row r="111" spans="1:17" x14ac:dyDescent="0.25">
      <c r="A111" s="24"/>
      <c r="B111" s="24"/>
      <c r="C111" s="24"/>
      <c r="D111" s="24"/>
      <c r="E111" s="24"/>
      <c r="F111" s="24"/>
      <c r="G111" s="24"/>
      <c r="H111" s="24" t="s">
        <v>483</v>
      </c>
      <c r="I111" s="25">
        <v>45657</v>
      </c>
      <c r="J111" s="24" t="s">
        <v>503</v>
      </c>
      <c r="K111" s="24" t="s">
        <v>554</v>
      </c>
      <c r="L111" s="24" t="s">
        <v>619</v>
      </c>
      <c r="M111" s="24" t="s">
        <v>695</v>
      </c>
      <c r="N111" s="32"/>
      <c r="O111" s="24" t="s">
        <v>10</v>
      </c>
      <c r="P111" s="29">
        <v>0</v>
      </c>
      <c r="Q111" s="29">
        <f t="shared" si="1"/>
        <v>-11166.67</v>
      </c>
    </row>
    <row r="112" spans="1:17" ht="15.75" thickBot="1" x14ac:dyDescent="0.3">
      <c r="A112" s="24"/>
      <c r="B112" s="24"/>
      <c r="C112" s="24"/>
      <c r="D112" s="24"/>
      <c r="E112" s="24"/>
      <c r="F112" s="24"/>
      <c r="G112" s="24"/>
      <c r="H112" s="24" t="s">
        <v>483</v>
      </c>
      <c r="I112" s="25">
        <v>45657</v>
      </c>
      <c r="J112" s="24" t="s">
        <v>503</v>
      </c>
      <c r="K112" s="24" t="s">
        <v>554</v>
      </c>
      <c r="L112" s="24" t="s">
        <v>619</v>
      </c>
      <c r="M112" s="24" t="s">
        <v>695</v>
      </c>
      <c r="N112" s="32"/>
      <c r="O112" s="24" t="s">
        <v>10</v>
      </c>
      <c r="P112" s="26">
        <v>0</v>
      </c>
      <c r="Q112" s="26">
        <f t="shared" si="1"/>
        <v>-11166.67</v>
      </c>
    </row>
    <row r="113" spans="1:17" x14ac:dyDescent="0.25">
      <c r="A113" s="27"/>
      <c r="B113" s="27"/>
      <c r="C113" s="27"/>
      <c r="D113" s="27"/>
      <c r="E113" s="27"/>
      <c r="F113" s="27" t="s">
        <v>427</v>
      </c>
      <c r="G113" s="27"/>
      <c r="H113" s="27"/>
      <c r="I113" s="28"/>
      <c r="J113" s="27"/>
      <c r="K113" s="27"/>
      <c r="L113" s="27"/>
      <c r="M113" s="27"/>
      <c r="N113" s="33"/>
      <c r="O113" s="27"/>
      <c r="P113" s="2">
        <f>ROUND(SUM(P102:P112),5)</f>
        <v>-11166.67</v>
      </c>
      <c r="Q113" s="2">
        <f>Q112</f>
        <v>-11166.67</v>
      </c>
    </row>
    <row r="114" spans="1:17" x14ac:dyDescent="0.25">
      <c r="A114" s="1"/>
      <c r="B114" s="1"/>
      <c r="C114" s="1"/>
      <c r="D114" s="1"/>
      <c r="E114" s="1"/>
      <c r="F114" s="1" t="s">
        <v>166</v>
      </c>
      <c r="G114" s="1"/>
      <c r="H114" s="1"/>
      <c r="I114" s="22"/>
      <c r="J114" s="1"/>
      <c r="K114" s="1"/>
      <c r="L114" s="1"/>
      <c r="M114" s="1"/>
      <c r="N114" s="31"/>
      <c r="O114" s="1"/>
      <c r="P114" s="23"/>
      <c r="Q114" s="23"/>
    </row>
    <row r="115" spans="1:17" ht="15.75" thickBot="1" x14ac:dyDescent="0.3">
      <c r="A115" s="21"/>
      <c r="B115" s="21"/>
      <c r="C115" s="21"/>
      <c r="D115" s="21"/>
      <c r="E115" s="21"/>
      <c r="F115" s="21"/>
      <c r="G115" s="24"/>
      <c r="H115" s="24" t="s">
        <v>483</v>
      </c>
      <c r="I115" s="25">
        <v>45657</v>
      </c>
      <c r="J115" s="24" t="s">
        <v>503</v>
      </c>
      <c r="K115" s="24" t="s">
        <v>554</v>
      </c>
      <c r="L115" s="24" t="s">
        <v>619</v>
      </c>
      <c r="M115" s="24" t="s">
        <v>695</v>
      </c>
      <c r="N115" s="32"/>
      <c r="O115" s="24" t="s">
        <v>10</v>
      </c>
      <c r="P115" s="26">
        <v>-1116.67</v>
      </c>
      <c r="Q115" s="26">
        <f>ROUND(Q114+P115,5)</f>
        <v>-1116.67</v>
      </c>
    </row>
    <row r="116" spans="1:17" x14ac:dyDescent="0.25">
      <c r="A116" s="27"/>
      <c r="B116" s="27"/>
      <c r="C116" s="27"/>
      <c r="D116" s="27"/>
      <c r="E116" s="27"/>
      <c r="F116" s="27" t="s">
        <v>428</v>
      </c>
      <c r="G116" s="27"/>
      <c r="H116" s="27"/>
      <c r="I116" s="28"/>
      <c r="J116" s="27"/>
      <c r="K116" s="27"/>
      <c r="L116" s="27"/>
      <c r="M116" s="27"/>
      <c r="N116" s="33"/>
      <c r="O116" s="27"/>
      <c r="P116" s="2">
        <f>ROUND(SUM(P114:P115),5)</f>
        <v>-1116.67</v>
      </c>
      <c r="Q116" s="2">
        <f>Q115</f>
        <v>-1116.67</v>
      </c>
    </row>
    <row r="117" spans="1:17" x14ac:dyDescent="0.25">
      <c r="A117" s="1"/>
      <c r="B117" s="1"/>
      <c r="C117" s="1"/>
      <c r="D117" s="1"/>
      <c r="E117" s="1"/>
      <c r="F117" s="1" t="s">
        <v>167</v>
      </c>
      <c r="G117" s="1"/>
      <c r="H117" s="1"/>
      <c r="I117" s="22"/>
      <c r="J117" s="1"/>
      <c r="K117" s="1"/>
      <c r="L117" s="1"/>
      <c r="M117" s="1"/>
      <c r="N117" s="31"/>
      <c r="O117" s="1"/>
      <c r="P117" s="23"/>
      <c r="Q117" s="23"/>
    </row>
    <row r="118" spans="1:17" ht="15.75" thickBot="1" x14ac:dyDescent="0.3">
      <c r="A118" s="21"/>
      <c r="B118" s="21"/>
      <c r="C118" s="21"/>
      <c r="D118" s="21"/>
      <c r="E118" s="21"/>
      <c r="F118" s="21"/>
      <c r="G118" s="24"/>
      <c r="H118" s="24" t="s">
        <v>483</v>
      </c>
      <c r="I118" s="25">
        <v>45657</v>
      </c>
      <c r="J118" s="24" t="s">
        <v>503</v>
      </c>
      <c r="K118" s="24" t="s">
        <v>554</v>
      </c>
      <c r="L118" s="24" t="s">
        <v>619</v>
      </c>
      <c r="M118" s="24" t="s">
        <v>695</v>
      </c>
      <c r="N118" s="32"/>
      <c r="O118" s="24" t="s">
        <v>10</v>
      </c>
      <c r="P118" s="29">
        <v>-402</v>
      </c>
      <c r="Q118" s="29">
        <f>ROUND(Q117+P118,5)</f>
        <v>-402</v>
      </c>
    </row>
    <row r="119" spans="1:17" ht="15.75" thickBot="1" x14ac:dyDescent="0.3">
      <c r="A119" s="27"/>
      <c r="B119" s="27"/>
      <c r="C119" s="27"/>
      <c r="D119" s="27"/>
      <c r="E119" s="27"/>
      <c r="F119" s="27" t="s">
        <v>429</v>
      </c>
      <c r="G119" s="27"/>
      <c r="H119" s="27"/>
      <c r="I119" s="28"/>
      <c r="J119" s="27"/>
      <c r="K119" s="27"/>
      <c r="L119" s="27"/>
      <c r="M119" s="27"/>
      <c r="N119" s="33"/>
      <c r="O119" s="27"/>
      <c r="P119" s="3">
        <f>ROUND(SUM(P117:P118),5)</f>
        <v>-402</v>
      </c>
      <c r="Q119" s="3">
        <f>Q118</f>
        <v>-402</v>
      </c>
    </row>
    <row r="120" spans="1:17" x14ac:dyDescent="0.25">
      <c r="A120" s="27"/>
      <c r="B120" s="27"/>
      <c r="C120" s="27"/>
      <c r="D120" s="27"/>
      <c r="E120" s="27" t="s">
        <v>170</v>
      </c>
      <c r="F120" s="27"/>
      <c r="G120" s="27"/>
      <c r="H120" s="27"/>
      <c r="I120" s="28"/>
      <c r="J120" s="27"/>
      <c r="K120" s="27"/>
      <c r="L120" s="27"/>
      <c r="M120" s="27"/>
      <c r="N120" s="33"/>
      <c r="O120" s="27"/>
      <c r="P120" s="2">
        <f>ROUND(P113+P116+P119,5)</f>
        <v>-12685.34</v>
      </c>
      <c r="Q120" s="2">
        <f>ROUND(Q113+Q116+Q119,5)</f>
        <v>-12685.34</v>
      </c>
    </row>
    <row r="121" spans="1:17" x14ac:dyDescent="0.25">
      <c r="A121" s="1"/>
      <c r="B121" s="1"/>
      <c r="C121" s="1"/>
      <c r="D121" s="1"/>
      <c r="E121" s="1" t="s">
        <v>171</v>
      </c>
      <c r="F121" s="1"/>
      <c r="G121" s="1"/>
      <c r="H121" s="1"/>
      <c r="I121" s="22"/>
      <c r="J121" s="1"/>
      <c r="K121" s="1"/>
      <c r="L121" s="1"/>
      <c r="M121" s="1"/>
      <c r="N121" s="31"/>
      <c r="O121" s="1"/>
      <c r="P121" s="23"/>
      <c r="Q121" s="23"/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483</v>
      </c>
      <c r="I122" s="25">
        <v>45657</v>
      </c>
      <c r="J122" s="24" t="s">
        <v>504</v>
      </c>
      <c r="K122" s="24" t="s">
        <v>555</v>
      </c>
      <c r="L122" s="24" t="s">
        <v>620</v>
      </c>
      <c r="M122" s="24" t="s">
        <v>695</v>
      </c>
      <c r="N122" s="32" t="s">
        <v>425</v>
      </c>
      <c r="O122" s="24" t="s">
        <v>10</v>
      </c>
      <c r="P122" s="29">
        <v>0</v>
      </c>
      <c r="Q122" s="29">
        <f t="shared" ref="Q122:Q151" si="2">ROUND(Q121+P122,5)</f>
        <v>0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483</v>
      </c>
      <c r="I123" s="25">
        <v>45657</v>
      </c>
      <c r="J123" s="24" t="s">
        <v>504</v>
      </c>
      <c r="K123" s="24" t="s">
        <v>555</v>
      </c>
      <c r="L123" s="24" t="s">
        <v>620</v>
      </c>
      <c r="M123" s="24" t="s">
        <v>695</v>
      </c>
      <c r="N123" s="32" t="s">
        <v>425</v>
      </c>
      <c r="O123" s="24" t="s">
        <v>10</v>
      </c>
      <c r="P123" s="29">
        <v>0</v>
      </c>
      <c r="Q123" s="29">
        <f t="shared" si="2"/>
        <v>0</v>
      </c>
    </row>
    <row r="124" spans="1:17" x14ac:dyDescent="0.25">
      <c r="A124" s="24"/>
      <c r="B124" s="24"/>
      <c r="C124" s="24"/>
      <c r="D124" s="24"/>
      <c r="E124" s="24"/>
      <c r="F124" s="24"/>
      <c r="G124" s="24"/>
      <c r="H124" s="24" t="s">
        <v>483</v>
      </c>
      <c r="I124" s="25">
        <v>45657</v>
      </c>
      <c r="J124" s="24" t="s">
        <v>504</v>
      </c>
      <c r="K124" s="24" t="s">
        <v>555</v>
      </c>
      <c r="L124" s="24" t="s">
        <v>620</v>
      </c>
      <c r="M124" s="24" t="s">
        <v>695</v>
      </c>
      <c r="N124" s="32" t="s">
        <v>425</v>
      </c>
      <c r="O124" s="24" t="s">
        <v>10</v>
      </c>
      <c r="P124" s="29">
        <v>0</v>
      </c>
      <c r="Q124" s="29">
        <f t="shared" si="2"/>
        <v>0</v>
      </c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483</v>
      </c>
      <c r="I125" s="25">
        <v>45657</v>
      </c>
      <c r="J125" s="24" t="s">
        <v>504</v>
      </c>
      <c r="K125" s="24" t="s">
        <v>555</v>
      </c>
      <c r="L125" s="24" t="s">
        <v>620</v>
      </c>
      <c r="M125" s="24" t="s">
        <v>695</v>
      </c>
      <c r="N125" s="32" t="s">
        <v>425</v>
      </c>
      <c r="O125" s="24" t="s">
        <v>10</v>
      </c>
      <c r="P125" s="29">
        <v>0</v>
      </c>
      <c r="Q125" s="29">
        <f t="shared" si="2"/>
        <v>0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483</v>
      </c>
      <c r="I126" s="25">
        <v>45657</v>
      </c>
      <c r="J126" s="24" t="s">
        <v>504</v>
      </c>
      <c r="K126" s="24" t="s">
        <v>555</v>
      </c>
      <c r="L126" s="24" t="s">
        <v>620</v>
      </c>
      <c r="M126" s="24" t="s">
        <v>695</v>
      </c>
      <c r="N126" s="32" t="s">
        <v>425</v>
      </c>
      <c r="O126" s="24" t="s">
        <v>10</v>
      </c>
      <c r="P126" s="29">
        <v>0</v>
      </c>
      <c r="Q126" s="29">
        <f t="shared" si="2"/>
        <v>0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483</v>
      </c>
      <c r="I127" s="25">
        <v>45657</v>
      </c>
      <c r="J127" s="24" t="s">
        <v>505</v>
      </c>
      <c r="K127" s="24" t="s">
        <v>556</v>
      </c>
      <c r="L127" s="24" t="s">
        <v>620</v>
      </c>
      <c r="M127" s="24" t="s">
        <v>695</v>
      </c>
      <c r="N127" s="32" t="s">
        <v>425</v>
      </c>
      <c r="O127" s="24" t="s">
        <v>10</v>
      </c>
      <c r="P127" s="29">
        <v>0</v>
      </c>
      <c r="Q127" s="29">
        <f t="shared" si="2"/>
        <v>0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483</v>
      </c>
      <c r="I128" s="25">
        <v>45657</v>
      </c>
      <c r="J128" s="24" t="s">
        <v>505</v>
      </c>
      <c r="K128" s="24" t="s">
        <v>556</v>
      </c>
      <c r="L128" s="24" t="s">
        <v>620</v>
      </c>
      <c r="M128" s="24" t="s">
        <v>695</v>
      </c>
      <c r="N128" s="32" t="s">
        <v>425</v>
      </c>
      <c r="O128" s="24" t="s">
        <v>10</v>
      </c>
      <c r="P128" s="29">
        <v>0</v>
      </c>
      <c r="Q128" s="29">
        <f t="shared" si="2"/>
        <v>0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483</v>
      </c>
      <c r="I129" s="25">
        <v>45657</v>
      </c>
      <c r="J129" s="24" t="s">
        <v>505</v>
      </c>
      <c r="K129" s="24" t="s">
        <v>556</v>
      </c>
      <c r="L129" s="24" t="s">
        <v>620</v>
      </c>
      <c r="M129" s="24" t="s">
        <v>695</v>
      </c>
      <c r="N129" s="32" t="s">
        <v>425</v>
      </c>
      <c r="O129" s="24" t="s">
        <v>10</v>
      </c>
      <c r="P129" s="29">
        <v>0</v>
      </c>
      <c r="Q129" s="29">
        <f t="shared" si="2"/>
        <v>0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483</v>
      </c>
      <c r="I130" s="25">
        <v>45657</v>
      </c>
      <c r="J130" s="24" t="s">
        <v>505</v>
      </c>
      <c r="K130" s="24" t="s">
        <v>556</v>
      </c>
      <c r="L130" s="24" t="s">
        <v>620</v>
      </c>
      <c r="M130" s="24" t="s">
        <v>695</v>
      </c>
      <c r="N130" s="32" t="s">
        <v>425</v>
      </c>
      <c r="O130" s="24" t="s">
        <v>10</v>
      </c>
      <c r="P130" s="29">
        <v>0</v>
      </c>
      <c r="Q130" s="29">
        <f t="shared" si="2"/>
        <v>0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483</v>
      </c>
      <c r="I131" s="25">
        <v>45657</v>
      </c>
      <c r="J131" s="24" t="s">
        <v>505</v>
      </c>
      <c r="K131" s="24" t="s">
        <v>556</v>
      </c>
      <c r="L131" s="24" t="s">
        <v>620</v>
      </c>
      <c r="M131" s="24" t="s">
        <v>695</v>
      </c>
      <c r="N131" s="32" t="s">
        <v>425</v>
      </c>
      <c r="O131" s="24" t="s">
        <v>10</v>
      </c>
      <c r="P131" s="29">
        <v>0</v>
      </c>
      <c r="Q131" s="29">
        <f t="shared" si="2"/>
        <v>0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483</v>
      </c>
      <c r="I132" s="25">
        <v>45657</v>
      </c>
      <c r="J132" s="24" t="s">
        <v>506</v>
      </c>
      <c r="K132" s="24" t="s">
        <v>557</v>
      </c>
      <c r="L132" s="24" t="s">
        <v>620</v>
      </c>
      <c r="M132" s="24" t="s">
        <v>695</v>
      </c>
      <c r="N132" s="32" t="s">
        <v>425</v>
      </c>
      <c r="O132" s="24" t="s">
        <v>10</v>
      </c>
      <c r="P132" s="29">
        <v>0</v>
      </c>
      <c r="Q132" s="29">
        <f t="shared" si="2"/>
        <v>0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483</v>
      </c>
      <c r="I133" s="25">
        <v>45657</v>
      </c>
      <c r="J133" s="24" t="s">
        <v>506</v>
      </c>
      <c r="K133" s="24" t="s">
        <v>557</v>
      </c>
      <c r="L133" s="24" t="s">
        <v>620</v>
      </c>
      <c r="M133" s="24" t="s">
        <v>695</v>
      </c>
      <c r="N133" s="32" t="s">
        <v>425</v>
      </c>
      <c r="O133" s="24" t="s">
        <v>10</v>
      </c>
      <c r="P133" s="29">
        <v>0</v>
      </c>
      <c r="Q133" s="29">
        <f t="shared" si="2"/>
        <v>0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483</v>
      </c>
      <c r="I134" s="25">
        <v>45657</v>
      </c>
      <c r="J134" s="24" t="s">
        <v>506</v>
      </c>
      <c r="K134" s="24" t="s">
        <v>557</v>
      </c>
      <c r="L134" s="24" t="s">
        <v>620</v>
      </c>
      <c r="M134" s="24" t="s">
        <v>695</v>
      </c>
      <c r="N134" s="32" t="s">
        <v>425</v>
      </c>
      <c r="O134" s="24" t="s">
        <v>10</v>
      </c>
      <c r="P134" s="29">
        <v>0</v>
      </c>
      <c r="Q134" s="29">
        <f t="shared" si="2"/>
        <v>0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483</v>
      </c>
      <c r="I135" s="25">
        <v>45657</v>
      </c>
      <c r="J135" s="24" t="s">
        <v>506</v>
      </c>
      <c r="K135" s="24" t="s">
        <v>557</v>
      </c>
      <c r="L135" s="24" t="s">
        <v>620</v>
      </c>
      <c r="M135" s="24" t="s">
        <v>695</v>
      </c>
      <c r="N135" s="32" t="s">
        <v>425</v>
      </c>
      <c r="O135" s="24" t="s">
        <v>10</v>
      </c>
      <c r="P135" s="29">
        <v>0</v>
      </c>
      <c r="Q135" s="29">
        <f t="shared" si="2"/>
        <v>0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483</v>
      </c>
      <c r="I136" s="25">
        <v>45657</v>
      </c>
      <c r="J136" s="24" t="s">
        <v>506</v>
      </c>
      <c r="K136" s="24" t="s">
        <v>557</v>
      </c>
      <c r="L136" s="24" t="s">
        <v>620</v>
      </c>
      <c r="M136" s="24" t="s">
        <v>695</v>
      </c>
      <c r="N136" s="32" t="s">
        <v>425</v>
      </c>
      <c r="O136" s="24" t="s">
        <v>10</v>
      </c>
      <c r="P136" s="29">
        <v>0</v>
      </c>
      <c r="Q136" s="29">
        <f t="shared" si="2"/>
        <v>0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483</v>
      </c>
      <c r="I137" s="25">
        <v>45657</v>
      </c>
      <c r="J137" s="24" t="s">
        <v>507</v>
      </c>
      <c r="K137" s="24" t="s">
        <v>555</v>
      </c>
      <c r="L137" s="24" t="s">
        <v>619</v>
      </c>
      <c r="M137" s="24" t="s">
        <v>695</v>
      </c>
      <c r="N137" s="32"/>
      <c r="O137" s="24" t="s">
        <v>10</v>
      </c>
      <c r="P137" s="29">
        <v>-6937.7</v>
      </c>
      <c r="Q137" s="29">
        <f t="shared" si="2"/>
        <v>-6937.7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483</v>
      </c>
      <c r="I138" s="25">
        <v>45657</v>
      </c>
      <c r="J138" s="24" t="s">
        <v>507</v>
      </c>
      <c r="K138" s="24" t="s">
        <v>555</v>
      </c>
      <c r="L138" s="24" t="s">
        <v>619</v>
      </c>
      <c r="M138" s="24" t="s">
        <v>695</v>
      </c>
      <c r="N138" s="32"/>
      <c r="O138" s="24" t="s">
        <v>10</v>
      </c>
      <c r="P138" s="29">
        <v>0</v>
      </c>
      <c r="Q138" s="29">
        <f t="shared" si="2"/>
        <v>-6937.7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483</v>
      </c>
      <c r="I139" s="25">
        <v>45657</v>
      </c>
      <c r="J139" s="24" t="s">
        <v>507</v>
      </c>
      <c r="K139" s="24" t="s">
        <v>555</v>
      </c>
      <c r="L139" s="24" t="s">
        <v>619</v>
      </c>
      <c r="M139" s="24" t="s">
        <v>695</v>
      </c>
      <c r="N139" s="32"/>
      <c r="O139" s="24" t="s">
        <v>10</v>
      </c>
      <c r="P139" s="29">
        <v>-991.1</v>
      </c>
      <c r="Q139" s="29">
        <f t="shared" si="2"/>
        <v>-7928.8</v>
      </c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483</v>
      </c>
      <c r="I140" s="25">
        <v>45657</v>
      </c>
      <c r="J140" s="24" t="s">
        <v>507</v>
      </c>
      <c r="K140" s="24" t="s">
        <v>555</v>
      </c>
      <c r="L140" s="24" t="s">
        <v>619</v>
      </c>
      <c r="M140" s="24" t="s">
        <v>695</v>
      </c>
      <c r="N140" s="32"/>
      <c r="O140" s="24" t="s">
        <v>10</v>
      </c>
      <c r="P140" s="29">
        <v>0</v>
      </c>
      <c r="Q140" s="29">
        <f t="shared" si="2"/>
        <v>-7928.8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483</v>
      </c>
      <c r="I141" s="25">
        <v>45657</v>
      </c>
      <c r="J141" s="24" t="s">
        <v>507</v>
      </c>
      <c r="K141" s="24" t="s">
        <v>555</v>
      </c>
      <c r="L141" s="24" t="s">
        <v>619</v>
      </c>
      <c r="M141" s="24" t="s">
        <v>695</v>
      </c>
      <c r="N141" s="32"/>
      <c r="O141" s="24" t="s">
        <v>10</v>
      </c>
      <c r="P141" s="29">
        <v>-262.19</v>
      </c>
      <c r="Q141" s="29">
        <f t="shared" si="2"/>
        <v>-8190.99</v>
      </c>
    </row>
    <row r="142" spans="1:17" x14ac:dyDescent="0.25">
      <c r="A142" s="24"/>
      <c r="B142" s="24"/>
      <c r="C142" s="24"/>
      <c r="D142" s="24"/>
      <c r="E142" s="24"/>
      <c r="F142" s="24"/>
      <c r="G142" s="24"/>
      <c r="H142" s="24" t="s">
        <v>483</v>
      </c>
      <c r="I142" s="25">
        <v>45657</v>
      </c>
      <c r="J142" s="24" t="s">
        <v>508</v>
      </c>
      <c r="K142" s="24" t="s">
        <v>556</v>
      </c>
      <c r="L142" s="24" t="s">
        <v>619</v>
      </c>
      <c r="M142" s="24" t="s">
        <v>695</v>
      </c>
      <c r="N142" s="32"/>
      <c r="O142" s="24" t="s">
        <v>10</v>
      </c>
      <c r="P142" s="29">
        <v>-7479.71</v>
      </c>
      <c r="Q142" s="29">
        <f t="shared" si="2"/>
        <v>-15670.7</v>
      </c>
    </row>
    <row r="143" spans="1:17" x14ac:dyDescent="0.25">
      <c r="A143" s="24"/>
      <c r="B143" s="24"/>
      <c r="C143" s="24"/>
      <c r="D143" s="24"/>
      <c r="E143" s="24"/>
      <c r="F143" s="24"/>
      <c r="G143" s="24"/>
      <c r="H143" s="24" t="s">
        <v>483</v>
      </c>
      <c r="I143" s="25">
        <v>45657</v>
      </c>
      <c r="J143" s="24" t="s">
        <v>508</v>
      </c>
      <c r="K143" s="24" t="s">
        <v>556</v>
      </c>
      <c r="L143" s="24" t="s">
        <v>619</v>
      </c>
      <c r="M143" s="24" t="s">
        <v>695</v>
      </c>
      <c r="N143" s="32"/>
      <c r="O143" s="24" t="s">
        <v>10</v>
      </c>
      <c r="P143" s="29">
        <v>-199.99</v>
      </c>
      <c r="Q143" s="29">
        <f t="shared" si="2"/>
        <v>-15870.69</v>
      </c>
    </row>
    <row r="144" spans="1:17" x14ac:dyDescent="0.25">
      <c r="A144" s="24"/>
      <c r="B144" s="24"/>
      <c r="C144" s="24"/>
      <c r="D144" s="24"/>
      <c r="E144" s="24"/>
      <c r="F144" s="24"/>
      <c r="G144" s="24"/>
      <c r="H144" s="24" t="s">
        <v>483</v>
      </c>
      <c r="I144" s="25">
        <v>45657</v>
      </c>
      <c r="J144" s="24" t="s">
        <v>508</v>
      </c>
      <c r="K144" s="24" t="s">
        <v>556</v>
      </c>
      <c r="L144" s="24" t="s">
        <v>619</v>
      </c>
      <c r="M144" s="24" t="s">
        <v>695</v>
      </c>
      <c r="N144" s="32"/>
      <c r="O144" s="24" t="s">
        <v>10</v>
      </c>
      <c r="P144" s="29">
        <v>0</v>
      </c>
      <c r="Q144" s="29">
        <f t="shared" si="2"/>
        <v>-15870.69</v>
      </c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483</v>
      </c>
      <c r="I145" s="25">
        <v>45657</v>
      </c>
      <c r="J145" s="24" t="s">
        <v>508</v>
      </c>
      <c r="K145" s="24" t="s">
        <v>556</v>
      </c>
      <c r="L145" s="24" t="s">
        <v>619</v>
      </c>
      <c r="M145" s="24" t="s">
        <v>695</v>
      </c>
      <c r="N145" s="32"/>
      <c r="O145" s="24" t="s">
        <v>10</v>
      </c>
      <c r="P145" s="29">
        <v>0</v>
      </c>
      <c r="Q145" s="29">
        <f t="shared" si="2"/>
        <v>-15870.69</v>
      </c>
    </row>
    <row r="146" spans="1:17" x14ac:dyDescent="0.25">
      <c r="A146" s="24"/>
      <c r="B146" s="24"/>
      <c r="C146" s="24"/>
      <c r="D146" s="24"/>
      <c r="E146" s="24"/>
      <c r="F146" s="24"/>
      <c r="G146" s="24"/>
      <c r="H146" s="24" t="s">
        <v>483</v>
      </c>
      <c r="I146" s="25">
        <v>45657</v>
      </c>
      <c r="J146" s="24" t="s">
        <v>508</v>
      </c>
      <c r="K146" s="24" t="s">
        <v>556</v>
      </c>
      <c r="L146" s="24" t="s">
        <v>619</v>
      </c>
      <c r="M146" s="24" t="s">
        <v>695</v>
      </c>
      <c r="N146" s="32"/>
      <c r="O146" s="24" t="s">
        <v>10</v>
      </c>
      <c r="P146" s="29">
        <v>0</v>
      </c>
      <c r="Q146" s="29">
        <f t="shared" si="2"/>
        <v>-15870.69</v>
      </c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483</v>
      </c>
      <c r="I147" s="25">
        <v>45657</v>
      </c>
      <c r="J147" s="24" t="s">
        <v>509</v>
      </c>
      <c r="K147" s="24" t="s">
        <v>557</v>
      </c>
      <c r="L147" s="24" t="s">
        <v>619</v>
      </c>
      <c r="M147" s="24" t="s">
        <v>695</v>
      </c>
      <c r="N147" s="32"/>
      <c r="O147" s="24" t="s">
        <v>10</v>
      </c>
      <c r="P147" s="29">
        <v>-7928.8</v>
      </c>
      <c r="Q147" s="29">
        <f t="shared" si="2"/>
        <v>-23799.49</v>
      </c>
    </row>
    <row r="148" spans="1:17" x14ac:dyDescent="0.25">
      <c r="A148" s="24"/>
      <c r="B148" s="24"/>
      <c r="C148" s="24"/>
      <c r="D148" s="24"/>
      <c r="E148" s="24"/>
      <c r="F148" s="24"/>
      <c r="G148" s="24"/>
      <c r="H148" s="24" t="s">
        <v>483</v>
      </c>
      <c r="I148" s="25">
        <v>45657</v>
      </c>
      <c r="J148" s="24" t="s">
        <v>509</v>
      </c>
      <c r="K148" s="24" t="s">
        <v>557</v>
      </c>
      <c r="L148" s="24" t="s">
        <v>619</v>
      </c>
      <c r="M148" s="24" t="s">
        <v>695</v>
      </c>
      <c r="N148" s="32"/>
      <c r="O148" s="24" t="s">
        <v>10</v>
      </c>
      <c r="P148" s="29">
        <v>-991.1</v>
      </c>
      <c r="Q148" s="29">
        <f t="shared" si="2"/>
        <v>-24790.59</v>
      </c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483</v>
      </c>
      <c r="I149" s="25">
        <v>45657</v>
      </c>
      <c r="J149" s="24" t="s">
        <v>509</v>
      </c>
      <c r="K149" s="24" t="s">
        <v>557</v>
      </c>
      <c r="L149" s="24" t="s">
        <v>619</v>
      </c>
      <c r="M149" s="24" t="s">
        <v>695</v>
      </c>
      <c r="N149" s="32"/>
      <c r="O149" s="24" t="s">
        <v>10</v>
      </c>
      <c r="P149" s="29">
        <v>0</v>
      </c>
      <c r="Q149" s="29">
        <f t="shared" si="2"/>
        <v>-24790.59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483</v>
      </c>
      <c r="I150" s="25">
        <v>45657</v>
      </c>
      <c r="J150" s="24" t="s">
        <v>509</v>
      </c>
      <c r="K150" s="24" t="s">
        <v>557</v>
      </c>
      <c r="L150" s="24" t="s">
        <v>619</v>
      </c>
      <c r="M150" s="24" t="s">
        <v>695</v>
      </c>
      <c r="N150" s="32"/>
      <c r="O150" s="24" t="s">
        <v>10</v>
      </c>
      <c r="P150" s="29">
        <v>0</v>
      </c>
      <c r="Q150" s="29">
        <f t="shared" si="2"/>
        <v>-24790.59</v>
      </c>
    </row>
    <row r="151" spans="1:17" ht="15.75" thickBot="1" x14ac:dyDescent="0.3">
      <c r="A151" s="24"/>
      <c r="B151" s="24"/>
      <c r="C151" s="24"/>
      <c r="D151" s="24"/>
      <c r="E151" s="24"/>
      <c r="F151" s="24"/>
      <c r="G151" s="24"/>
      <c r="H151" s="24" t="s">
        <v>483</v>
      </c>
      <c r="I151" s="25">
        <v>45657</v>
      </c>
      <c r="J151" s="24" t="s">
        <v>509</v>
      </c>
      <c r="K151" s="24" t="s">
        <v>557</v>
      </c>
      <c r="L151" s="24" t="s">
        <v>619</v>
      </c>
      <c r="M151" s="24" t="s">
        <v>695</v>
      </c>
      <c r="N151" s="32"/>
      <c r="O151" s="24" t="s">
        <v>10</v>
      </c>
      <c r="P151" s="26">
        <v>-187.71</v>
      </c>
      <c r="Q151" s="26">
        <f t="shared" si="2"/>
        <v>-24978.3</v>
      </c>
    </row>
    <row r="152" spans="1:17" x14ac:dyDescent="0.25">
      <c r="A152" s="27"/>
      <c r="B152" s="27"/>
      <c r="C152" s="27"/>
      <c r="D152" s="27"/>
      <c r="E152" s="27" t="s">
        <v>430</v>
      </c>
      <c r="F152" s="27"/>
      <c r="G152" s="27"/>
      <c r="H152" s="27"/>
      <c r="I152" s="28"/>
      <c r="J152" s="27"/>
      <c r="K152" s="27"/>
      <c r="L152" s="27"/>
      <c r="M152" s="27"/>
      <c r="N152" s="33"/>
      <c r="O152" s="27"/>
      <c r="P152" s="2">
        <f>ROUND(SUM(P121:P151),5)</f>
        <v>-24978.3</v>
      </c>
      <c r="Q152" s="2">
        <f>Q151</f>
        <v>-24978.3</v>
      </c>
    </row>
    <row r="153" spans="1:17" x14ac:dyDescent="0.25">
      <c r="A153" s="1"/>
      <c r="B153" s="1"/>
      <c r="C153" s="1"/>
      <c r="D153" s="1"/>
      <c r="E153" s="1" t="s">
        <v>172</v>
      </c>
      <c r="F153" s="1"/>
      <c r="G153" s="1"/>
      <c r="H153" s="1"/>
      <c r="I153" s="22"/>
      <c r="J153" s="1"/>
      <c r="K153" s="1"/>
      <c r="L153" s="1"/>
      <c r="M153" s="1"/>
      <c r="N153" s="31"/>
      <c r="O153" s="1"/>
      <c r="P153" s="23"/>
      <c r="Q153" s="23"/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483</v>
      </c>
      <c r="I154" s="25">
        <v>45657</v>
      </c>
      <c r="J154" s="24" t="s">
        <v>510</v>
      </c>
      <c r="K154" s="24" t="s">
        <v>558</v>
      </c>
      <c r="L154" s="24" t="s">
        <v>620</v>
      </c>
      <c r="M154" s="24" t="s">
        <v>695</v>
      </c>
      <c r="N154" s="32" t="s">
        <v>425</v>
      </c>
      <c r="O154" s="24" t="s">
        <v>10</v>
      </c>
      <c r="P154" s="29">
        <v>0</v>
      </c>
      <c r="Q154" s="29">
        <f t="shared" ref="Q154:Q159" si="3">ROUND(Q153+P154,5)</f>
        <v>0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483</v>
      </c>
      <c r="I155" s="25">
        <v>45657</v>
      </c>
      <c r="J155" s="24" t="s">
        <v>510</v>
      </c>
      <c r="K155" s="24" t="s">
        <v>558</v>
      </c>
      <c r="L155" s="24" t="s">
        <v>620</v>
      </c>
      <c r="M155" s="24" t="s">
        <v>695</v>
      </c>
      <c r="N155" s="32" t="s">
        <v>425</v>
      </c>
      <c r="O155" s="24" t="s">
        <v>10</v>
      </c>
      <c r="P155" s="29">
        <v>0</v>
      </c>
      <c r="Q155" s="29">
        <f t="shared" si="3"/>
        <v>0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483</v>
      </c>
      <c r="I156" s="25">
        <v>45657</v>
      </c>
      <c r="J156" s="24" t="s">
        <v>510</v>
      </c>
      <c r="K156" s="24" t="s">
        <v>558</v>
      </c>
      <c r="L156" s="24" t="s">
        <v>620</v>
      </c>
      <c r="M156" s="24" t="s">
        <v>695</v>
      </c>
      <c r="N156" s="32" t="s">
        <v>425</v>
      </c>
      <c r="O156" s="24" t="s">
        <v>10</v>
      </c>
      <c r="P156" s="29">
        <v>0</v>
      </c>
      <c r="Q156" s="29">
        <f t="shared" si="3"/>
        <v>0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483</v>
      </c>
      <c r="I157" s="25">
        <v>45657</v>
      </c>
      <c r="J157" s="24" t="s">
        <v>511</v>
      </c>
      <c r="K157" s="24" t="s">
        <v>558</v>
      </c>
      <c r="L157" s="24" t="s">
        <v>619</v>
      </c>
      <c r="M157" s="24" t="s">
        <v>695</v>
      </c>
      <c r="N157" s="32"/>
      <c r="O157" s="24" t="s">
        <v>10</v>
      </c>
      <c r="P157" s="29">
        <v>-4783.08</v>
      </c>
      <c r="Q157" s="29">
        <f t="shared" si="3"/>
        <v>-4783.08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483</v>
      </c>
      <c r="I158" s="25">
        <v>45657</v>
      </c>
      <c r="J158" s="24" t="s">
        <v>511</v>
      </c>
      <c r="K158" s="24" t="s">
        <v>558</v>
      </c>
      <c r="L158" s="24" t="s">
        <v>619</v>
      </c>
      <c r="M158" s="24" t="s">
        <v>695</v>
      </c>
      <c r="N158" s="32"/>
      <c r="O158" s="24" t="s">
        <v>10</v>
      </c>
      <c r="P158" s="29">
        <v>-346.6</v>
      </c>
      <c r="Q158" s="29">
        <f t="shared" si="3"/>
        <v>-5129.68</v>
      </c>
    </row>
    <row r="159" spans="1:17" ht="15.75" thickBot="1" x14ac:dyDescent="0.3">
      <c r="A159" s="24"/>
      <c r="B159" s="24"/>
      <c r="C159" s="24"/>
      <c r="D159" s="24"/>
      <c r="E159" s="24"/>
      <c r="F159" s="24"/>
      <c r="G159" s="24"/>
      <c r="H159" s="24" t="s">
        <v>483</v>
      </c>
      <c r="I159" s="25">
        <v>45657</v>
      </c>
      <c r="J159" s="24" t="s">
        <v>511</v>
      </c>
      <c r="K159" s="24" t="s">
        <v>558</v>
      </c>
      <c r="L159" s="24" t="s">
        <v>619</v>
      </c>
      <c r="M159" s="24" t="s">
        <v>695</v>
      </c>
      <c r="N159" s="32"/>
      <c r="O159" s="24" t="s">
        <v>10</v>
      </c>
      <c r="P159" s="26">
        <v>-762.52</v>
      </c>
      <c r="Q159" s="26">
        <f t="shared" si="3"/>
        <v>-5892.2</v>
      </c>
    </row>
    <row r="160" spans="1:17" x14ac:dyDescent="0.25">
      <c r="A160" s="27"/>
      <c r="B160" s="27"/>
      <c r="C160" s="27"/>
      <c r="D160" s="27"/>
      <c r="E160" s="27" t="s">
        <v>431</v>
      </c>
      <c r="F160" s="27"/>
      <c r="G160" s="27"/>
      <c r="H160" s="27"/>
      <c r="I160" s="28"/>
      <c r="J160" s="27"/>
      <c r="K160" s="27"/>
      <c r="L160" s="27"/>
      <c r="M160" s="27"/>
      <c r="N160" s="33"/>
      <c r="O160" s="27"/>
      <c r="P160" s="2">
        <f>ROUND(SUM(P153:P159),5)</f>
        <v>-5892.2</v>
      </c>
      <c r="Q160" s="2">
        <f>Q159</f>
        <v>-5892.2</v>
      </c>
    </row>
    <row r="161" spans="1:17" x14ac:dyDescent="0.25">
      <c r="A161" s="1"/>
      <c r="B161" s="1"/>
      <c r="C161" s="1"/>
      <c r="D161" s="1"/>
      <c r="E161" s="1" t="s">
        <v>175</v>
      </c>
      <c r="F161" s="1"/>
      <c r="G161" s="1"/>
      <c r="H161" s="1"/>
      <c r="I161" s="22"/>
      <c r="J161" s="1"/>
      <c r="K161" s="1"/>
      <c r="L161" s="1"/>
      <c r="M161" s="1"/>
      <c r="N161" s="31"/>
      <c r="O161" s="1"/>
      <c r="P161" s="23"/>
      <c r="Q161" s="23"/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483</v>
      </c>
      <c r="I162" s="25">
        <v>45657</v>
      </c>
      <c r="J162" s="24" t="s">
        <v>512</v>
      </c>
      <c r="K162" s="24" t="s">
        <v>559</v>
      </c>
      <c r="L162" s="24" t="s">
        <v>620</v>
      </c>
      <c r="M162" s="24" t="s">
        <v>695</v>
      </c>
      <c r="N162" s="32" t="s">
        <v>425</v>
      </c>
      <c r="O162" s="24" t="s">
        <v>10</v>
      </c>
      <c r="P162" s="29">
        <v>0</v>
      </c>
      <c r="Q162" s="29">
        <f t="shared" ref="Q162:Q171" si="4">ROUND(Q161+P162,5)</f>
        <v>0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483</v>
      </c>
      <c r="I163" s="25">
        <v>45657</v>
      </c>
      <c r="J163" s="24" t="s">
        <v>512</v>
      </c>
      <c r="K163" s="24" t="s">
        <v>559</v>
      </c>
      <c r="L163" s="24" t="s">
        <v>620</v>
      </c>
      <c r="M163" s="24" t="s">
        <v>695</v>
      </c>
      <c r="N163" s="32" t="s">
        <v>425</v>
      </c>
      <c r="O163" s="24" t="s">
        <v>10</v>
      </c>
      <c r="P163" s="29">
        <v>0</v>
      </c>
      <c r="Q163" s="29">
        <f t="shared" si="4"/>
        <v>0</v>
      </c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483</v>
      </c>
      <c r="I164" s="25">
        <v>45657</v>
      </c>
      <c r="J164" s="24" t="s">
        <v>512</v>
      </c>
      <c r="K164" s="24" t="s">
        <v>559</v>
      </c>
      <c r="L164" s="24" t="s">
        <v>620</v>
      </c>
      <c r="M164" s="24" t="s">
        <v>695</v>
      </c>
      <c r="N164" s="32" t="s">
        <v>425</v>
      </c>
      <c r="O164" s="24" t="s">
        <v>10</v>
      </c>
      <c r="P164" s="29">
        <v>0</v>
      </c>
      <c r="Q164" s="29">
        <f t="shared" si="4"/>
        <v>0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483</v>
      </c>
      <c r="I165" s="25">
        <v>45657</v>
      </c>
      <c r="J165" s="24" t="s">
        <v>512</v>
      </c>
      <c r="K165" s="24" t="s">
        <v>559</v>
      </c>
      <c r="L165" s="24" t="s">
        <v>620</v>
      </c>
      <c r="M165" s="24" t="s">
        <v>695</v>
      </c>
      <c r="N165" s="32" t="s">
        <v>425</v>
      </c>
      <c r="O165" s="24" t="s">
        <v>10</v>
      </c>
      <c r="P165" s="29">
        <v>0</v>
      </c>
      <c r="Q165" s="29">
        <f t="shared" si="4"/>
        <v>0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483</v>
      </c>
      <c r="I166" s="25">
        <v>45657</v>
      </c>
      <c r="J166" s="24" t="s">
        <v>512</v>
      </c>
      <c r="K166" s="24" t="s">
        <v>559</v>
      </c>
      <c r="L166" s="24" t="s">
        <v>620</v>
      </c>
      <c r="M166" s="24" t="s">
        <v>695</v>
      </c>
      <c r="N166" s="32" t="s">
        <v>425</v>
      </c>
      <c r="O166" s="24" t="s">
        <v>10</v>
      </c>
      <c r="P166" s="29">
        <v>0</v>
      </c>
      <c r="Q166" s="29">
        <f t="shared" si="4"/>
        <v>0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483</v>
      </c>
      <c r="I167" s="25">
        <v>45657</v>
      </c>
      <c r="J167" s="24" t="s">
        <v>513</v>
      </c>
      <c r="K167" s="24" t="s">
        <v>559</v>
      </c>
      <c r="L167" s="24" t="s">
        <v>619</v>
      </c>
      <c r="M167" s="24" t="s">
        <v>695</v>
      </c>
      <c r="N167" s="32"/>
      <c r="O167" s="24" t="s">
        <v>10</v>
      </c>
      <c r="P167" s="29">
        <v>-5665.92</v>
      </c>
      <c r="Q167" s="29">
        <f t="shared" si="4"/>
        <v>-5665.92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483</v>
      </c>
      <c r="I168" s="25">
        <v>45657</v>
      </c>
      <c r="J168" s="24" t="s">
        <v>513</v>
      </c>
      <c r="K168" s="24" t="s">
        <v>559</v>
      </c>
      <c r="L168" s="24" t="s">
        <v>619</v>
      </c>
      <c r="M168" s="24" t="s">
        <v>695</v>
      </c>
      <c r="N168" s="32"/>
      <c r="O168" s="24" t="s">
        <v>10</v>
      </c>
      <c r="P168" s="29">
        <v>0</v>
      </c>
      <c r="Q168" s="29">
        <f t="shared" si="4"/>
        <v>-5665.92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483</v>
      </c>
      <c r="I169" s="25">
        <v>45657</v>
      </c>
      <c r="J169" s="24" t="s">
        <v>513</v>
      </c>
      <c r="K169" s="24" t="s">
        <v>559</v>
      </c>
      <c r="L169" s="24" t="s">
        <v>619</v>
      </c>
      <c r="M169" s="24" t="s">
        <v>695</v>
      </c>
      <c r="N169" s="32"/>
      <c r="O169" s="24" t="s">
        <v>10</v>
      </c>
      <c r="P169" s="29">
        <v>-449.28</v>
      </c>
      <c r="Q169" s="29">
        <f t="shared" si="4"/>
        <v>-6115.2</v>
      </c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483</v>
      </c>
      <c r="I170" s="25">
        <v>45657</v>
      </c>
      <c r="J170" s="24" t="s">
        <v>513</v>
      </c>
      <c r="K170" s="24" t="s">
        <v>559</v>
      </c>
      <c r="L170" s="24" t="s">
        <v>619</v>
      </c>
      <c r="M170" s="24" t="s">
        <v>695</v>
      </c>
      <c r="N170" s="32"/>
      <c r="O170" s="24" t="s">
        <v>10</v>
      </c>
      <c r="P170" s="29">
        <v>0</v>
      </c>
      <c r="Q170" s="29">
        <f t="shared" si="4"/>
        <v>-6115.2</v>
      </c>
    </row>
    <row r="171" spans="1:17" ht="15.75" thickBot="1" x14ac:dyDescent="0.3">
      <c r="A171" s="24"/>
      <c r="B171" s="24"/>
      <c r="C171" s="24"/>
      <c r="D171" s="24"/>
      <c r="E171" s="24"/>
      <c r="F171" s="24"/>
      <c r="G171" s="24"/>
      <c r="H171" s="24" t="s">
        <v>483</v>
      </c>
      <c r="I171" s="25">
        <v>45657</v>
      </c>
      <c r="J171" s="24" t="s">
        <v>513</v>
      </c>
      <c r="K171" s="24" t="s">
        <v>559</v>
      </c>
      <c r="L171" s="24" t="s">
        <v>619</v>
      </c>
      <c r="M171" s="24" t="s">
        <v>695</v>
      </c>
      <c r="N171" s="32"/>
      <c r="O171" s="24" t="s">
        <v>10</v>
      </c>
      <c r="P171" s="29">
        <v>-898.56</v>
      </c>
      <c r="Q171" s="29">
        <f t="shared" si="4"/>
        <v>-7013.76</v>
      </c>
    </row>
    <row r="172" spans="1:17" ht="15.75" thickBot="1" x14ac:dyDescent="0.3">
      <c r="A172" s="27"/>
      <c r="B172" s="27"/>
      <c r="C172" s="27"/>
      <c r="D172" s="27"/>
      <c r="E172" s="27" t="s">
        <v>432</v>
      </c>
      <c r="F172" s="27"/>
      <c r="G172" s="27"/>
      <c r="H172" s="27"/>
      <c r="I172" s="28"/>
      <c r="J172" s="27"/>
      <c r="K172" s="27"/>
      <c r="L172" s="27"/>
      <c r="M172" s="27"/>
      <c r="N172" s="33"/>
      <c r="O172" s="27"/>
      <c r="P172" s="3">
        <f>ROUND(SUM(P161:P171),5)</f>
        <v>-7013.76</v>
      </c>
      <c r="Q172" s="3">
        <f>Q171</f>
        <v>-7013.76</v>
      </c>
    </row>
    <row r="173" spans="1:17" x14ac:dyDescent="0.25">
      <c r="A173" s="27"/>
      <c r="B173" s="27"/>
      <c r="C173" s="27"/>
      <c r="D173" s="27" t="s">
        <v>176</v>
      </c>
      <c r="E173" s="27"/>
      <c r="F173" s="27"/>
      <c r="G173" s="27"/>
      <c r="H173" s="27"/>
      <c r="I173" s="28"/>
      <c r="J173" s="27"/>
      <c r="K173" s="27"/>
      <c r="L173" s="27"/>
      <c r="M173" s="27"/>
      <c r="N173" s="33"/>
      <c r="O173" s="27"/>
      <c r="P173" s="2">
        <f>ROUND(P94+P100+P120+P152+P160+P172,5)</f>
        <v>-52597.69</v>
      </c>
      <c r="Q173" s="2">
        <f>ROUND(Q94+Q100+Q120+Q152+Q160+Q172,5)</f>
        <v>-52597.69</v>
      </c>
    </row>
    <row r="174" spans="1:17" x14ac:dyDescent="0.25">
      <c r="A174" s="1"/>
      <c r="B174" s="1"/>
      <c r="C174" s="1"/>
      <c r="D174" s="1" t="s">
        <v>177</v>
      </c>
      <c r="E174" s="1"/>
      <c r="F174" s="1"/>
      <c r="G174" s="1"/>
      <c r="H174" s="1"/>
      <c r="I174" s="22"/>
      <c r="J174" s="1"/>
      <c r="K174" s="1"/>
      <c r="L174" s="1"/>
      <c r="M174" s="1"/>
      <c r="N174" s="31"/>
      <c r="O174" s="1"/>
      <c r="P174" s="23"/>
      <c r="Q174" s="23"/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483</v>
      </c>
      <c r="I175" s="25">
        <v>45657</v>
      </c>
      <c r="J175" s="24" t="s">
        <v>504</v>
      </c>
      <c r="K175" s="24" t="s">
        <v>555</v>
      </c>
      <c r="L175" s="24" t="s">
        <v>620</v>
      </c>
      <c r="M175" s="24" t="s">
        <v>695</v>
      </c>
      <c r="N175" s="32" t="s">
        <v>425</v>
      </c>
      <c r="O175" s="24" t="s">
        <v>10</v>
      </c>
      <c r="P175" s="29">
        <v>0</v>
      </c>
      <c r="Q175" s="29">
        <f t="shared" ref="Q175:Q182" si="5">ROUND(Q174+P175,5)</f>
        <v>0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483</v>
      </c>
      <c r="I176" s="25">
        <v>45657</v>
      </c>
      <c r="J176" s="24" t="s">
        <v>512</v>
      </c>
      <c r="K176" s="24" t="s">
        <v>559</v>
      </c>
      <c r="L176" s="24" t="s">
        <v>620</v>
      </c>
      <c r="M176" s="24" t="s">
        <v>695</v>
      </c>
      <c r="N176" s="32" t="s">
        <v>425</v>
      </c>
      <c r="O176" s="24" t="s">
        <v>10</v>
      </c>
      <c r="P176" s="29">
        <v>0</v>
      </c>
      <c r="Q176" s="29">
        <f t="shared" si="5"/>
        <v>0</v>
      </c>
    </row>
    <row r="177" spans="1:17" x14ac:dyDescent="0.25">
      <c r="A177" s="24"/>
      <c r="B177" s="24"/>
      <c r="C177" s="24"/>
      <c r="D177" s="24"/>
      <c r="E177" s="24"/>
      <c r="F177" s="24"/>
      <c r="G177" s="24"/>
      <c r="H177" s="24" t="s">
        <v>483</v>
      </c>
      <c r="I177" s="25">
        <v>45657</v>
      </c>
      <c r="J177" s="24" t="s">
        <v>505</v>
      </c>
      <c r="K177" s="24" t="s">
        <v>556</v>
      </c>
      <c r="L177" s="24" t="s">
        <v>620</v>
      </c>
      <c r="M177" s="24" t="s">
        <v>695</v>
      </c>
      <c r="N177" s="32" t="s">
        <v>425</v>
      </c>
      <c r="O177" s="24" t="s">
        <v>10</v>
      </c>
      <c r="P177" s="29">
        <v>0</v>
      </c>
      <c r="Q177" s="29">
        <f t="shared" si="5"/>
        <v>0</v>
      </c>
    </row>
    <row r="178" spans="1:17" x14ac:dyDescent="0.25">
      <c r="A178" s="24"/>
      <c r="B178" s="24"/>
      <c r="C178" s="24"/>
      <c r="D178" s="24"/>
      <c r="E178" s="24"/>
      <c r="F178" s="24"/>
      <c r="G178" s="24"/>
      <c r="H178" s="24" t="s">
        <v>483</v>
      </c>
      <c r="I178" s="25">
        <v>45657</v>
      </c>
      <c r="J178" s="24" t="s">
        <v>502</v>
      </c>
      <c r="K178" s="24" t="s">
        <v>554</v>
      </c>
      <c r="L178" s="24" t="s">
        <v>620</v>
      </c>
      <c r="M178" s="24" t="s">
        <v>695</v>
      </c>
      <c r="N178" s="32" t="s">
        <v>425</v>
      </c>
      <c r="O178" s="24" t="s">
        <v>10</v>
      </c>
      <c r="P178" s="29">
        <v>0</v>
      </c>
      <c r="Q178" s="29">
        <f t="shared" si="5"/>
        <v>0</v>
      </c>
    </row>
    <row r="179" spans="1:17" x14ac:dyDescent="0.25">
      <c r="A179" s="24"/>
      <c r="B179" s="24"/>
      <c r="C179" s="24"/>
      <c r="D179" s="24"/>
      <c r="E179" s="24"/>
      <c r="F179" s="24"/>
      <c r="G179" s="24"/>
      <c r="H179" s="24" t="s">
        <v>483</v>
      </c>
      <c r="I179" s="25">
        <v>45657</v>
      </c>
      <c r="J179" s="24" t="s">
        <v>510</v>
      </c>
      <c r="K179" s="24" t="s">
        <v>558</v>
      </c>
      <c r="L179" s="24" t="s">
        <v>620</v>
      </c>
      <c r="M179" s="24" t="s">
        <v>695</v>
      </c>
      <c r="N179" s="32" t="s">
        <v>425</v>
      </c>
      <c r="O179" s="24" t="s">
        <v>10</v>
      </c>
      <c r="P179" s="29">
        <v>0</v>
      </c>
      <c r="Q179" s="29">
        <f t="shared" si="5"/>
        <v>0</v>
      </c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483</v>
      </c>
      <c r="I180" s="25">
        <v>45657</v>
      </c>
      <c r="J180" s="24" t="s">
        <v>500</v>
      </c>
      <c r="K180" s="24" t="s">
        <v>553</v>
      </c>
      <c r="L180" s="24" t="s">
        <v>620</v>
      </c>
      <c r="M180" s="24" t="s">
        <v>695</v>
      </c>
      <c r="N180" s="32" t="s">
        <v>425</v>
      </c>
      <c r="O180" s="24" t="s">
        <v>10</v>
      </c>
      <c r="P180" s="29">
        <v>0</v>
      </c>
      <c r="Q180" s="29">
        <f t="shared" si="5"/>
        <v>0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483</v>
      </c>
      <c r="I181" s="25">
        <v>45657</v>
      </c>
      <c r="J181" s="24" t="s">
        <v>506</v>
      </c>
      <c r="K181" s="24" t="s">
        <v>557</v>
      </c>
      <c r="L181" s="24" t="s">
        <v>620</v>
      </c>
      <c r="M181" s="24" t="s">
        <v>695</v>
      </c>
      <c r="N181" s="32" t="s">
        <v>425</v>
      </c>
      <c r="O181" s="24" t="s">
        <v>10</v>
      </c>
      <c r="P181" s="29">
        <v>0</v>
      </c>
      <c r="Q181" s="29">
        <f t="shared" si="5"/>
        <v>0</v>
      </c>
    </row>
    <row r="182" spans="1:17" ht="15.75" thickBot="1" x14ac:dyDescent="0.3">
      <c r="A182" s="24"/>
      <c r="B182" s="24"/>
      <c r="C182" s="24"/>
      <c r="D182" s="24"/>
      <c r="E182" s="24"/>
      <c r="F182" s="24"/>
      <c r="G182" s="24"/>
      <c r="H182" s="24" t="s">
        <v>483</v>
      </c>
      <c r="I182" s="25">
        <v>45657</v>
      </c>
      <c r="J182" s="24" t="s">
        <v>501</v>
      </c>
      <c r="K182" s="24" t="s">
        <v>553</v>
      </c>
      <c r="L182" s="24" t="s">
        <v>619</v>
      </c>
      <c r="M182" s="24" t="s">
        <v>695</v>
      </c>
      <c r="N182" s="32"/>
      <c r="O182" s="24" t="s">
        <v>10</v>
      </c>
      <c r="P182" s="26">
        <v>-4.2</v>
      </c>
      <c r="Q182" s="26">
        <f t="shared" si="5"/>
        <v>-4.2</v>
      </c>
    </row>
    <row r="183" spans="1:17" x14ac:dyDescent="0.25">
      <c r="A183" s="27"/>
      <c r="B183" s="27"/>
      <c r="C183" s="27"/>
      <c r="D183" s="27" t="s">
        <v>433</v>
      </c>
      <c r="E183" s="27"/>
      <c r="F183" s="27"/>
      <c r="G183" s="27"/>
      <c r="H183" s="27"/>
      <c r="I183" s="28"/>
      <c r="J183" s="27"/>
      <c r="K183" s="27"/>
      <c r="L183" s="27"/>
      <c r="M183" s="27"/>
      <c r="N183" s="33"/>
      <c r="O183" s="27"/>
      <c r="P183" s="2">
        <f>ROUND(SUM(P174:P182),5)</f>
        <v>-4.2</v>
      </c>
      <c r="Q183" s="2">
        <f>Q182</f>
        <v>-4.2</v>
      </c>
    </row>
    <row r="184" spans="1:17" x14ac:dyDescent="0.25">
      <c r="A184" s="1"/>
      <c r="B184" s="1"/>
      <c r="C184" s="1"/>
      <c r="D184" s="1" t="s">
        <v>178</v>
      </c>
      <c r="E184" s="1"/>
      <c r="F184" s="1"/>
      <c r="G184" s="1"/>
      <c r="H184" s="1"/>
      <c r="I184" s="22"/>
      <c r="J184" s="1"/>
      <c r="K184" s="1"/>
      <c r="L184" s="1"/>
      <c r="M184" s="1"/>
      <c r="N184" s="31"/>
      <c r="O184" s="1"/>
      <c r="P184" s="23"/>
      <c r="Q184" s="23"/>
    </row>
    <row r="185" spans="1:17" x14ac:dyDescent="0.25">
      <c r="A185" s="1"/>
      <c r="B185" s="1"/>
      <c r="C185" s="1"/>
      <c r="D185" s="1"/>
      <c r="E185" s="1" t="s">
        <v>179</v>
      </c>
      <c r="F185" s="1"/>
      <c r="G185" s="1"/>
      <c r="H185" s="1"/>
      <c r="I185" s="22"/>
      <c r="J185" s="1"/>
      <c r="K185" s="1"/>
      <c r="L185" s="1"/>
      <c r="M185" s="1"/>
      <c r="N185" s="31"/>
      <c r="O185" s="1"/>
      <c r="P185" s="23"/>
      <c r="Q185" s="23"/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483</v>
      </c>
      <c r="I186" s="25">
        <v>45657</v>
      </c>
      <c r="J186" s="24" t="s">
        <v>504</v>
      </c>
      <c r="K186" s="24" t="s">
        <v>555</v>
      </c>
      <c r="L186" s="24" t="s">
        <v>620</v>
      </c>
      <c r="M186" s="24" t="s">
        <v>695</v>
      </c>
      <c r="N186" s="32" t="s">
        <v>425</v>
      </c>
      <c r="O186" s="24" t="s">
        <v>10</v>
      </c>
      <c r="P186" s="29">
        <v>0</v>
      </c>
      <c r="Q186" s="29">
        <f t="shared" ref="Q186:Q197" si="6">ROUND(Q185+P186,5)</f>
        <v>0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483</v>
      </c>
      <c r="I187" s="25">
        <v>45657</v>
      </c>
      <c r="J187" s="24" t="s">
        <v>512</v>
      </c>
      <c r="K187" s="24" t="s">
        <v>559</v>
      </c>
      <c r="L187" s="24" t="s">
        <v>620</v>
      </c>
      <c r="M187" s="24" t="s">
        <v>695</v>
      </c>
      <c r="N187" s="32" t="s">
        <v>425</v>
      </c>
      <c r="O187" s="24" t="s">
        <v>10</v>
      </c>
      <c r="P187" s="29">
        <v>0</v>
      </c>
      <c r="Q187" s="29">
        <f t="shared" si="6"/>
        <v>0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483</v>
      </c>
      <c r="I188" s="25">
        <v>45657</v>
      </c>
      <c r="J188" s="24" t="s">
        <v>505</v>
      </c>
      <c r="K188" s="24" t="s">
        <v>556</v>
      </c>
      <c r="L188" s="24" t="s">
        <v>620</v>
      </c>
      <c r="M188" s="24" t="s">
        <v>695</v>
      </c>
      <c r="N188" s="32" t="s">
        <v>425</v>
      </c>
      <c r="O188" s="24" t="s">
        <v>10</v>
      </c>
      <c r="P188" s="29">
        <v>0</v>
      </c>
      <c r="Q188" s="29">
        <f t="shared" si="6"/>
        <v>0</v>
      </c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483</v>
      </c>
      <c r="I189" s="25">
        <v>45657</v>
      </c>
      <c r="J189" s="24" t="s">
        <v>502</v>
      </c>
      <c r="K189" s="24" t="s">
        <v>554</v>
      </c>
      <c r="L189" s="24" t="s">
        <v>620</v>
      </c>
      <c r="M189" s="24" t="s">
        <v>695</v>
      </c>
      <c r="N189" s="32" t="s">
        <v>425</v>
      </c>
      <c r="O189" s="24" t="s">
        <v>10</v>
      </c>
      <c r="P189" s="29">
        <v>0</v>
      </c>
      <c r="Q189" s="29">
        <f t="shared" si="6"/>
        <v>0</v>
      </c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483</v>
      </c>
      <c r="I190" s="25">
        <v>45657</v>
      </c>
      <c r="J190" s="24" t="s">
        <v>510</v>
      </c>
      <c r="K190" s="24" t="s">
        <v>558</v>
      </c>
      <c r="L190" s="24" t="s">
        <v>620</v>
      </c>
      <c r="M190" s="24" t="s">
        <v>695</v>
      </c>
      <c r="N190" s="32" t="s">
        <v>425</v>
      </c>
      <c r="O190" s="24" t="s">
        <v>10</v>
      </c>
      <c r="P190" s="29">
        <v>0</v>
      </c>
      <c r="Q190" s="29">
        <f t="shared" si="6"/>
        <v>0</v>
      </c>
    </row>
    <row r="191" spans="1:17" x14ac:dyDescent="0.25">
      <c r="A191" s="24"/>
      <c r="B191" s="24"/>
      <c r="C191" s="24"/>
      <c r="D191" s="24"/>
      <c r="E191" s="24"/>
      <c r="F191" s="24"/>
      <c r="G191" s="24"/>
      <c r="H191" s="24" t="s">
        <v>483</v>
      </c>
      <c r="I191" s="25">
        <v>45657</v>
      </c>
      <c r="J191" s="24" t="s">
        <v>506</v>
      </c>
      <c r="K191" s="24" t="s">
        <v>557</v>
      </c>
      <c r="L191" s="24" t="s">
        <v>620</v>
      </c>
      <c r="M191" s="24" t="s">
        <v>695</v>
      </c>
      <c r="N191" s="32" t="s">
        <v>425</v>
      </c>
      <c r="O191" s="24" t="s">
        <v>10</v>
      </c>
      <c r="P191" s="29">
        <v>0</v>
      </c>
      <c r="Q191" s="29">
        <f t="shared" si="6"/>
        <v>0</v>
      </c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483</v>
      </c>
      <c r="I192" s="25">
        <v>45657</v>
      </c>
      <c r="J192" s="24" t="s">
        <v>507</v>
      </c>
      <c r="K192" s="24" t="s">
        <v>555</v>
      </c>
      <c r="L192" s="24" t="s">
        <v>619</v>
      </c>
      <c r="M192" s="24" t="s">
        <v>695</v>
      </c>
      <c r="N192" s="32"/>
      <c r="O192" s="24" t="s">
        <v>10</v>
      </c>
      <c r="P192" s="29">
        <v>-7.07</v>
      </c>
      <c r="Q192" s="29">
        <f t="shared" si="6"/>
        <v>-7.07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483</v>
      </c>
      <c r="I193" s="25">
        <v>45657</v>
      </c>
      <c r="J193" s="24" t="s">
        <v>513</v>
      </c>
      <c r="K193" s="24" t="s">
        <v>559</v>
      </c>
      <c r="L193" s="24" t="s">
        <v>619</v>
      </c>
      <c r="M193" s="24" t="s">
        <v>695</v>
      </c>
      <c r="N193" s="32"/>
      <c r="O193" s="24" t="s">
        <v>10</v>
      </c>
      <c r="P193" s="29">
        <v>-7.07</v>
      </c>
      <c r="Q193" s="29">
        <f t="shared" si="6"/>
        <v>-14.14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483</v>
      </c>
      <c r="I194" s="25">
        <v>45657</v>
      </c>
      <c r="J194" s="24" t="s">
        <v>508</v>
      </c>
      <c r="K194" s="24" t="s">
        <v>556</v>
      </c>
      <c r="L194" s="24" t="s">
        <v>619</v>
      </c>
      <c r="M194" s="24" t="s">
        <v>695</v>
      </c>
      <c r="N194" s="32"/>
      <c r="O194" s="24" t="s">
        <v>10</v>
      </c>
      <c r="P194" s="29">
        <v>-7.07</v>
      </c>
      <c r="Q194" s="29">
        <f t="shared" si="6"/>
        <v>-21.21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483</v>
      </c>
      <c r="I195" s="25">
        <v>45657</v>
      </c>
      <c r="J195" s="24" t="s">
        <v>503</v>
      </c>
      <c r="K195" s="24" t="s">
        <v>554</v>
      </c>
      <c r="L195" s="24" t="s">
        <v>619</v>
      </c>
      <c r="M195" s="24" t="s">
        <v>695</v>
      </c>
      <c r="N195" s="32"/>
      <c r="O195" s="24" t="s">
        <v>10</v>
      </c>
      <c r="P195" s="29">
        <v>-7.07</v>
      </c>
      <c r="Q195" s="29">
        <f t="shared" si="6"/>
        <v>-28.28</v>
      </c>
    </row>
    <row r="196" spans="1:17" x14ac:dyDescent="0.25">
      <c r="A196" s="24"/>
      <c r="B196" s="24"/>
      <c r="C196" s="24"/>
      <c r="D196" s="24"/>
      <c r="E196" s="24"/>
      <c r="F196" s="24"/>
      <c r="G196" s="24"/>
      <c r="H196" s="24" t="s">
        <v>483</v>
      </c>
      <c r="I196" s="25">
        <v>45657</v>
      </c>
      <c r="J196" s="24" t="s">
        <v>511</v>
      </c>
      <c r="K196" s="24" t="s">
        <v>558</v>
      </c>
      <c r="L196" s="24" t="s">
        <v>619</v>
      </c>
      <c r="M196" s="24" t="s">
        <v>695</v>
      </c>
      <c r="N196" s="32"/>
      <c r="O196" s="24" t="s">
        <v>10</v>
      </c>
      <c r="P196" s="29">
        <v>-7.07</v>
      </c>
      <c r="Q196" s="29">
        <f t="shared" si="6"/>
        <v>-35.35</v>
      </c>
    </row>
    <row r="197" spans="1:17" ht="15.75" thickBot="1" x14ac:dyDescent="0.3">
      <c r="A197" s="24"/>
      <c r="B197" s="24"/>
      <c r="C197" s="24"/>
      <c r="D197" s="24"/>
      <c r="E197" s="24"/>
      <c r="F197" s="24"/>
      <c r="G197" s="24"/>
      <c r="H197" s="24" t="s">
        <v>483</v>
      </c>
      <c r="I197" s="25">
        <v>45657</v>
      </c>
      <c r="J197" s="24" t="s">
        <v>509</v>
      </c>
      <c r="K197" s="24" t="s">
        <v>557</v>
      </c>
      <c r="L197" s="24" t="s">
        <v>619</v>
      </c>
      <c r="M197" s="24" t="s">
        <v>695</v>
      </c>
      <c r="N197" s="32"/>
      <c r="O197" s="24" t="s">
        <v>10</v>
      </c>
      <c r="P197" s="26">
        <v>-7.07</v>
      </c>
      <c r="Q197" s="26">
        <f t="shared" si="6"/>
        <v>-42.42</v>
      </c>
    </row>
    <row r="198" spans="1:17" x14ac:dyDescent="0.25">
      <c r="A198" s="27"/>
      <c r="B198" s="27"/>
      <c r="C198" s="27"/>
      <c r="D198" s="27"/>
      <c r="E198" s="27" t="s">
        <v>434</v>
      </c>
      <c r="F198" s="27"/>
      <c r="G198" s="27"/>
      <c r="H198" s="27"/>
      <c r="I198" s="28"/>
      <c r="J198" s="27"/>
      <c r="K198" s="27"/>
      <c r="L198" s="27"/>
      <c r="M198" s="27"/>
      <c r="N198" s="33"/>
      <c r="O198" s="27"/>
      <c r="P198" s="2">
        <f>ROUND(SUM(P185:P197),5)</f>
        <v>-42.42</v>
      </c>
      <c r="Q198" s="2">
        <f>Q197</f>
        <v>-42.42</v>
      </c>
    </row>
    <row r="199" spans="1:17" x14ac:dyDescent="0.25">
      <c r="A199" s="1"/>
      <c r="B199" s="1"/>
      <c r="C199" s="1"/>
      <c r="D199" s="1"/>
      <c r="E199" s="1" t="s">
        <v>180</v>
      </c>
      <c r="F199" s="1"/>
      <c r="G199" s="1"/>
      <c r="H199" s="1"/>
      <c r="I199" s="22"/>
      <c r="J199" s="1"/>
      <c r="K199" s="1"/>
      <c r="L199" s="1"/>
      <c r="M199" s="1"/>
      <c r="N199" s="31"/>
      <c r="O199" s="1"/>
      <c r="P199" s="23"/>
      <c r="Q199" s="23"/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483</v>
      </c>
      <c r="I200" s="25">
        <v>45657</v>
      </c>
      <c r="J200" s="24" t="s">
        <v>504</v>
      </c>
      <c r="K200" s="24" t="s">
        <v>555</v>
      </c>
      <c r="L200" s="24" t="s">
        <v>620</v>
      </c>
      <c r="M200" s="24" t="s">
        <v>695</v>
      </c>
      <c r="N200" s="32" t="s">
        <v>425</v>
      </c>
      <c r="O200" s="24" t="s">
        <v>10</v>
      </c>
      <c r="P200" s="29">
        <v>0</v>
      </c>
      <c r="Q200" s="29">
        <f t="shared" ref="Q200:Q210" si="7">ROUND(Q199+P200,5)</f>
        <v>0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483</v>
      </c>
      <c r="I201" s="25">
        <v>45657</v>
      </c>
      <c r="J201" s="24" t="s">
        <v>512</v>
      </c>
      <c r="K201" s="24" t="s">
        <v>559</v>
      </c>
      <c r="L201" s="24" t="s">
        <v>620</v>
      </c>
      <c r="M201" s="24" t="s">
        <v>695</v>
      </c>
      <c r="N201" s="32" t="s">
        <v>425</v>
      </c>
      <c r="O201" s="24" t="s">
        <v>10</v>
      </c>
      <c r="P201" s="29">
        <v>0</v>
      </c>
      <c r="Q201" s="29">
        <f t="shared" si="7"/>
        <v>0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483</v>
      </c>
      <c r="I202" s="25">
        <v>45657</v>
      </c>
      <c r="J202" s="24" t="s">
        <v>505</v>
      </c>
      <c r="K202" s="24" t="s">
        <v>556</v>
      </c>
      <c r="L202" s="24" t="s">
        <v>620</v>
      </c>
      <c r="M202" s="24" t="s">
        <v>695</v>
      </c>
      <c r="N202" s="32" t="s">
        <v>425</v>
      </c>
      <c r="O202" s="24" t="s">
        <v>10</v>
      </c>
      <c r="P202" s="29">
        <v>0</v>
      </c>
      <c r="Q202" s="29">
        <f t="shared" si="7"/>
        <v>0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483</v>
      </c>
      <c r="I203" s="25">
        <v>45657</v>
      </c>
      <c r="J203" s="24" t="s">
        <v>502</v>
      </c>
      <c r="K203" s="24" t="s">
        <v>554</v>
      </c>
      <c r="L203" s="24" t="s">
        <v>620</v>
      </c>
      <c r="M203" s="24" t="s">
        <v>695</v>
      </c>
      <c r="N203" s="32" t="s">
        <v>425</v>
      </c>
      <c r="O203" s="24" t="s">
        <v>10</v>
      </c>
      <c r="P203" s="29">
        <v>0</v>
      </c>
      <c r="Q203" s="29">
        <f t="shared" si="7"/>
        <v>0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483</v>
      </c>
      <c r="I204" s="25">
        <v>45657</v>
      </c>
      <c r="J204" s="24" t="s">
        <v>510</v>
      </c>
      <c r="K204" s="24" t="s">
        <v>558</v>
      </c>
      <c r="L204" s="24" t="s">
        <v>620</v>
      </c>
      <c r="M204" s="24" t="s">
        <v>695</v>
      </c>
      <c r="N204" s="32" t="s">
        <v>425</v>
      </c>
      <c r="O204" s="24" t="s">
        <v>10</v>
      </c>
      <c r="P204" s="29">
        <v>0</v>
      </c>
      <c r="Q204" s="29">
        <f t="shared" si="7"/>
        <v>0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483</v>
      </c>
      <c r="I205" s="25">
        <v>45657</v>
      </c>
      <c r="J205" s="24" t="s">
        <v>506</v>
      </c>
      <c r="K205" s="24" t="s">
        <v>557</v>
      </c>
      <c r="L205" s="24" t="s">
        <v>620</v>
      </c>
      <c r="M205" s="24" t="s">
        <v>695</v>
      </c>
      <c r="N205" s="32" t="s">
        <v>425</v>
      </c>
      <c r="O205" s="24" t="s">
        <v>10</v>
      </c>
      <c r="P205" s="29">
        <v>0</v>
      </c>
      <c r="Q205" s="29">
        <f t="shared" si="7"/>
        <v>0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483</v>
      </c>
      <c r="I206" s="25">
        <v>45657</v>
      </c>
      <c r="J206" s="24" t="s">
        <v>507</v>
      </c>
      <c r="K206" s="24" t="s">
        <v>555</v>
      </c>
      <c r="L206" s="24" t="s">
        <v>619</v>
      </c>
      <c r="M206" s="24" t="s">
        <v>695</v>
      </c>
      <c r="N206" s="32"/>
      <c r="O206" s="24" t="s">
        <v>10</v>
      </c>
      <c r="P206" s="29">
        <v>-792.88</v>
      </c>
      <c r="Q206" s="29">
        <f t="shared" si="7"/>
        <v>-792.88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483</v>
      </c>
      <c r="I207" s="25">
        <v>45657</v>
      </c>
      <c r="J207" s="24" t="s">
        <v>513</v>
      </c>
      <c r="K207" s="24" t="s">
        <v>559</v>
      </c>
      <c r="L207" s="24" t="s">
        <v>619</v>
      </c>
      <c r="M207" s="24" t="s">
        <v>695</v>
      </c>
      <c r="N207" s="32"/>
      <c r="O207" s="24" t="s">
        <v>10</v>
      </c>
      <c r="P207" s="29">
        <v>-701.38</v>
      </c>
      <c r="Q207" s="29">
        <f t="shared" si="7"/>
        <v>-1494.26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483</v>
      </c>
      <c r="I208" s="25">
        <v>45657</v>
      </c>
      <c r="J208" s="24" t="s">
        <v>508</v>
      </c>
      <c r="K208" s="24" t="s">
        <v>556</v>
      </c>
      <c r="L208" s="24" t="s">
        <v>619</v>
      </c>
      <c r="M208" s="24" t="s">
        <v>695</v>
      </c>
      <c r="N208" s="32"/>
      <c r="O208" s="24" t="s">
        <v>10</v>
      </c>
      <c r="P208" s="29">
        <v>-767.97</v>
      </c>
      <c r="Q208" s="29">
        <f t="shared" si="7"/>
        <v>-2262.23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483</v>
      </c>
      <c r="I209" s="25">
        <v>45657</v>
      </c>
      <c r="J209" s="24" t="s">
        <v>511</v>
      </c>
      <c r="K209" s="24" t="s">
        <v>558</v>
      </c>
      <c r="L209" s="24" t="s">
        <v>619</v>
      </c>
      <c r="M209" s="24" t="s">
        <v>695</v>
      </c>
      <c r="N209" s="32"/>
      <c r="O209" s="24" t="s">
        <v>10</v>
      </c>
      <c r="P209" s="29">
        <v>-589.20000000000005</v>
      </c>
      <c r="Q209" s="29">
        <f t="shared" si="7"/>
        <v>-2851.43</v>
      </c>
    </row>
    <row r="210" spans="1:17" ht="15.75" thickBot="1" x14ac:dyDescent="0.3">
      <c r="A210" s="24"/>
      <c r="B210" s="24"/>
      <c r="C210" s="24"/>
      <c r="D210" s="24"/>
      <c r="E210" s="24"/>
      <c r="F210" s="24"/>
      <c r="G210" s="24"/>
      <c r="H210" s="24" t="s">
        <v>483</v>
      </c>
      <c r="I210" s="25">
        <v>45657</v>
      </c>
      <c r="J210" s="24" t="s">
        <v>509</v>
      </c>
      <c r="K210" s="24" t="s">
        <v>557</v>
      </c>
      <c r="L210" s="24" t="s">
        <v>619</v>
      </c>
      <c r="M210" s="24" t="s">
        <v>695</v>
      </c>
      <c r="N210" s="32"/>
      <c r="O210" s="24" t="s">
        <v>10</v>
      </c>
      <c r="P210" s="26">
        <v>-891.99</v>
      </c>
      <c r="Q210" s="26">
        <f t="shared" si="7"/>
        <v>-3743.42</v>
      </c>
    </row>
    <row r="211" spans="1:17" x14ac:dyDescent="0.25">
      <c r="A211" s="27"/>
      <c r="B211" s="27"/>
      <c r="C211" s="27"/>
      <c r="D211" s="27"/>
      <c r="E211" s="27" t="s">
        <v>435</v>
      </c>
      <c r="F211" s="27"/>
      <c r="G211" s="27"/>
      <c r="H211" s="27"/>
      <c r="I211" s="28"/>
      <c r="J211" s="27"/>
      <c r="K211" s="27"/>
      <c r="L211" s="27"/>
      <c r="M211" s="27"/>
      <c r="N211" s="33"/>
      <c r="O211" s="27"/>
      <c r="P211" s="2">
        <f>ROUND(SUM(P199:P210),5)</f>
        <v>-3743.42</v>
      </c>
      <c r="Q211" s="2">
        <f>Q210</f>
        <v>-3743.42</v>
      </c>
    </row>
    <row r="212" spans="1:17" x14ac:dyDescent="0.25">
      <c r="A212" s="1"/>
      <c r="B212" s="1"/>
      <c r="C212" s="1"/>
      <c r="D212" s="1"/>
      <c r="E212" s="1" t="s">
        <v>181</v>
      </c>
      <c r="F212" s="1"/>
      <c r="G212" s="1"/>
      <c r="H212" s="1"/>
      <c r="I212" s="22"/>
      <c r="J212" s="1"/>
      <c r="K212" s="1"/>
      <c r="L212" s="1"/>
      <c r="M212" s="1"/>
      <c r="N212" s="31"/>
      <c r="O212" s="1"/>
      <c r="P212" s="23"/>
      <c r="Q212" s="23"/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483</v>
      </c>
      <c r="I213" s="25">
        <v>45657</v>
      </c>
      <c r="J213" s="24" t="s">
        <v>504</v>
      </c>
      <c r="K213" s="24" t="s">
        <v>555</v>
      </c>
      <c r="L213" s="24" t="s">
        <v>620</v>
      </c>
      <c r="M213" s="24" t="s">
        <v>695</v>
      </c>
      <c r="N213" s="32" t="s">
        <v>425</v>
      </c>
      <c r="O213" s="24" t="s">
        <v>10</v>
      </c>
      <c r="P213" s="29">
        <v>0</v>
      </c>
      <c r="Q213" s="29">
        <f t="shared" ref="Q213:Q221" si="8">ROUND(Q212+P213,5)</f>
        <v>0</v>
      </c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483</v>
      </c>
      <c r="I214" s="25">
        <v>45657</v>
      </c>
      <c r="J214" s="24" t="s">
        <v>512</v>
      </c>
      <c r="K214" s="24" t="s">
        <v>559</v>
      </c>
      <c r="L214" s="24" t="s">
        <v>620</v>
      </c>
      <c r="M214" s="24" t="s">
        <v>695</v>
      </c>
      <c r="N214" s="32" t="s">
        <v>425</v>
      </c>
      <c r="O214" s="24" t="s">
        <v>10</v>
      </c>
      <c r="P214" s="29">
        <v>0</v>
      </c>
      <c r="Q214" s="29">
        <f t="shared" si="8"/>
        <v>0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483</v>
      </c>
      <c r="I215" s="25">
        <v>45657</v>
      </c>
      <c r="J215" s="24" t="s">
        <v>505</v>
      </c>
      <c r="K215" s="24" t="s">
        <v>556</v>
      </c>
      <c r="L215" s="24" t="s">
        <v>620</v>
      </c>
      <c r="M215" s="24" t="s">
        <v>695</v>
      </c>
      <c r="N215" s="32" t="s">
        <v>425</v>
      </c>
      <c r="O215" s="24" t="s">
        <v>10</v>
      </c>
      <c r="P215" s="29">
        <v>0</v>
      </c>
      <c r="Q215" s="29">
        <f t="shared" si="8"/>
        <v>0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483</v>
      </c>
      <c r="I216" s="25">
        <v>45657</v>
      </c>
      <c r="J216" s="24" t="s">
        <v>502</v>
      </c>
      <c r="K216" s="24" t="s">
        <v>554</v>
      </c>
      <c r="L216" s="24" t="s">
        <v>620</v>
      </c>
      <c r="M216" s="24" t="s">
        <v>695</v>
      </c>
      <c r="N216" s="32" t="s">
        <v>425</v>
      </c>
      <c r="O216" s="24" t="s">
        <v>10</v>
      </c>
      <c r="P216" s="29">
        <v>0</v>
      </c>
      <c r="Q216" s="29">
        <f t="shared" si="8"/>
        <v>0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483</v>
      </c>
      <c r="I217" s="25">
        <v>45657</v>
      </c>
      <c r="J217" s="24" t="s">
        <v>506</v>
      </c>
      <c r="K217" s="24" t="s">
        <v>557</v>
      </c>
      <c r="L217" s="24" t="s">
        <v>620</v>
      </c>
      <c r="M217" s="24" t="s">
        <v>695</v>
      </c>
      <c r="N217" s="32" t="s">
        <v>425</v>
      </c>
      <c r="O217" s="24" t="s">
        <v>10</v>
      </c>
      <c r="P217" s="29">
        <v>0</v>
      </c>
      <c r="Q217" s="29">
        <f t="shared" si="8"/>
        <v>0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483</v>
      </c>
      <c r="I218" s="25">
        <v>45657</v>
      </c>
      <c r="J218" s="24" t="s">
        <v>507</v>
      </c>
      <c r="K218" s="24" t="s">
        <v>555</v>
      </c>
      <c r="L218" s="24" t="s">
        <v>619</v>
      </c>
      <c r="M218" s="24" t="s">
        <v>695</v>
      </c>
      <c r="N218" s="32"/>
      <c r="O218" s="24" t="s">
        <v>10</v>
      </c>
      <c r="P218" s="29">
        <v>-285.44</v>
      </c>
      <c r="Q218" s="29">
        <f t="shared" si="8"/>
        <v>-285.44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483</v>
      </c>
      <c r="I219" s="25">
        <v>45657</v>
      </c>
      <c r="J219" s="24" t="s">
        <v>513</v>
      </c>
      <c r="K219" s="24" t="s">
        <v>559</v>
      </c>
      <c r="L219" s="24" t="s">
        <v>619</v>
      </c>
      <c r="M219" s="24" t="s">
        <v>695</v>
      </c>
      <c r="N219" s="32"/>
      <c r="O219" s="24" t="s">
        <v>10</v>
      </c>
      <c r="P219" s="29">
        <v>-252.5</v>
      </c>
      <c r="Q219" s="29">
        <f t="shared" si="8"/>
        <v>-537.94000000000005</v>
      </c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483</v>
      </c>
      <c r="I220" s="25">
        <v>45657</v>
      </c>
      <c r="J220" s="24" t="s">
        <v>508</v>
      </c>
      <c r="K220" s="24" t="s">
        <v>556</v>
      </c>
      <c r="L220" s="24" t="s">
        <v>619</v>
      </c>
      <c r="M220" s="24" t="s">
        <v>695</v>
      </c>
      <c r="N220" s="32"/>
      <c r="O220" s="24" t="s">
        <v>10</v>
      </c>
      <c r="P220" s="29">
        <v>-276.47000000000003</v>
      </c>
      <c r="Q220" s="29">
        <f t="shared" si="8"/>
        <v>-814.41</v>
      </c>
    </row>
    <row r="221" spans="1:17" ht="15.75" thickBot="1" x14ac:dyDescent="0.3">
      <c r="A221" s="24"/>
      <c r="B221" s="24"/>
      <c r="C221" s="24"/>
      <c r="D221" s="24"/>
      <c r="E221" s="24"/>
      <c r="F221" s="24"/>
      <c r="G221" s="24"/>
      <c r="H221" s="24" t="s">
        <v>483</v>
      </c>
      <c r="I221" s="25">
        <v>45657</v>
      </c>
      <c r="J221" s="24" t="s">
        <v>509</v>
      </c>
      <c r="K221" s="24" t="s">
        <v>557</v>
      </c>
      <c r="L221" s="24" t="s">
        <v>619</v>
      </c>
      <c r="M221" s="24" t="s">
        <v>695</v>
      </c>
      <c r="N221" s="32"/>
      <c r="O221" s="24" t="s">
        <v>10</v>
      </c>
      <c r="P221" s="26">
        <v>-321.12</v>
      </c>
      <c r="Q221" s="26">
        <f t="shared" si="8"/>
        <v>-1135.53</v>
      </c>
    </row>
    <row r="222" spans="1:17" x14ac:dyDescent="0.25">
      <c r="A222" s="27"/>
      <c r="B222" s="27"/>
      <c r="C222" s="27"/>
      <c r="D222" s="27"/>
      <c r="E222" s="27" t="s">
        <v>436</v>
      </c>
      <c r="F222" s="27"/>
      <c r="G222" s="27"/>
      <c r="H222" s="27"/>
      <c r="I222" s="28"/>
      <c r="J222" s="27"/>
      <c r="K222" s="27"/>
      <c r="L222" s="27"/>
      <c r="M222" s="27"/>
      <c r="N222" s="33"/>
      <c r="O222" s="27"/>
      <c r="P222" s="2">
        <f>ROUND(SUM(P212:P221),5)</f>
        <v>-1135.53</v>
      </c>
      <c r="Q222" s="2">
        <f>Q221</f>
        <v>-1135.53</v>
      </c>
    </row>
    <row r="223" spans="1:17" x14ac:dyDescent="0.25">
      <c r="A223" s="1"/>
      <c r="B223" s="1"/>
      <c r="C223" s="1"/>
      <c r="D223" s="1"/>
      <c r="E223" s="1" t="s">
        <v>182</v>
      </c>
      <c r="F223" s="1"/>
      <c r="G223" s="1"/>
      <c r="H223" s="1"/>
      <c r="I223" s="22"/>
      <c r="J223" s="1"/>
      <c r="K223" s="1"/>
      <c r="L223" s="1"/>
      <c r="M223" s="1"/>
      <c r="N223" s="31"/>
      <c r="O223" s="1"/>
      <c r="P223" s="23"/>
      <c r="Q223" s="23"/>
    </row>
    <row r="224" spans="1:17" x14ac:dyDescent="0.25">
      <c r="A224" s="24"/>
      <c r="B224" s="24"/>
      <c r="C224" s="24"/>
      <c r="D224" s="24"/>
      <c r="E224" s="24"/>
      <c r="F224" s="24"/>
      <c r="G224" s="24"/>
      <c r="H224" s="24" t="s">
        <v>483</v>
      </c>
      <c r="I224" s="25">
        <v>45657</v>
      </c>
      <c r="J224" s="24" t="s">
        <v>507</v>
      </c>
      <c r="K224" s="24" t="s">
        <v>555</v>
      </c>
      <c r="L224" s="24" t="s">
        <v>619</v>
      </c>
      <c r="M224" s="24" t="s">
        <v>695</v>
      </c>
      <c r="N224" s="32"/>
      <c r="O224" s="24" t="s">
        <v>10</v>
      </c>
      <c r="P224" s="29">
        <v>-1486.5</v>
      </c>
      <c r="Q224" s="29">
        <f t="shared" ref="Q224:Q230" si="9">ROUND(Q223+P224,5)</f>
        <v>-1486.5</v>
      </c>
    </row>
    <row r="225" spans="1:17" x14ac:dyDescent="0.25">
      <c r="A225" s="24"/>
      <c r="B225" s="24"/>
      <c r="C225" s="24"/>
      <c r="D225" s="24"/>
      <c r="E225" s="24"/>
      <c r="F225" s="24"/>
      <c r="G225" s="24"/>
      <c r="H225" s="24" t="s">
        <v>483</v>
      </c>
      <c r="I225" s="25">
        <v>45657</v>
      </c>
      <c r="J225" s="24" t="s">
        <v>513</v>
      </c>
      <c r="K225" s="24" t="s">
        <v>559</v>
      </c>
      <c r="L225" s="24" t="s">
        <v>619</v>
      </c>
      <c r="M225" s="24" t="s">
        <v>695</v>
      </c>
      <c r="N225" s="32"/>
      <c r="O225" s="24" t="s">
        <v>10</v>
      </c>
      <c r="P225" s="29">
        <v>-837</v>
      </c>
      <c r="Q225" s="29">
        <f t="shared" si="9"/>
        <v>-2323.5</v>
      </c>
    </row>
    <row r="226" spans="1:17" x14ac:dyDescent="0.25">
      <c r="A226" s="24"/>
      <c r="B226" s="24"/>
      <c r="C226" s="24"/>
      <c r="D226" s="24"/>
      <c r="E226" s="24"/>
      <c r="F226" s="24"/>
      <c r="G226" s="24"/>
      <c r="H226" s="24" t="s">
        <v>483</v>
      </c>
      <c r="I226" s="25">
        <v>45657</v>
      </c>
      <c r="J226" s="24" t="s">
        <v>508</v>
      </c>
      <c r="K226" s="24" t="s">
        <v>556</v>
      </c>
      <c r="L226" s="24" t="s">
        <v>619</v>
      </c>
      <c r="M226" s="24" t="s">
        <v>695</v>
      </c>
      <c r="N226" s="32"/>
      <c r="O226" s="24" t="s">
        <v>10</v>
      </c>
      <c r="P226" s="29">
        <v>-1604</v>
      </c>
      <c r="Q226" s="29">
        <f t="shared" si="9"/>
        <v>-3927.5</v>
      </c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483</v>
      </c>
      <c r="I227" s="25">
        <v>45657</v>
      </c>
      <c r="J227" s="24" t="s">
        <v>503</v>
      </c>
      <c r="K227" s="24" t="s">
        <v>554</v>
      </c>
      <c r="L227" s="24" t="s">
        <v>619</v>
      </c>
      <c r="M227" s="24" t="s">
        <v>695</v>
      </c>
      <c r="N227" s="32"/>
      <c r="O227" s="24" t="s">
        <v>10</v>
      </c>
      <c r="P227" s="29">
        <v>-837</v>
      </c>
      <c r="Q227" s="29">
        <f t="shared" si="9"/>
        <v>-4764.5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483</v>
      </c>
      <c r="I228" s="25">
        <v>45657</v>
      </c>
      <c r="J228" s="24" t="s">
        <v>511</v>
      </c>
      <c r="K228" s="24" t="s">
        <v>558</v>
      </c>
      <c r="L228" s="24" t="s">
        <v>619</v>
      </c>
      <c r="M228" s="24" t="s">
        <v>695</v>
      </c>
      <c r="N228" s="32"/>
      <c r="O228" s="24" t="s">
        <v>10</v>
      </c>
      <c r="P228" s="29">
        <v>-837</v>
      </c>
      <c r="Q228" s="29">
        <f t="shared" si="9"/>
        <v>-5601.5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483</v>
      </c>
      <c r="I229" s="25">
        <v>45657</v>
      </c>
      <c r="J229" s="24" t="s">
        <v>509</v>
      </c>
      <c r="K229" s="24" t="s">
        <v>557</v>
      </c>
      <c r="L229" s="24" t="s">
        <v>619</v>
      </c>
      <c r="M229" s="24" t="s">
        <v>695</v>
      </c>
      <c r="N229" s="32"/>
      <c r="O229" s="24" t="s">
        <v>10</v>
      </c>
      <c r="P229" s="29">
        <v>-837</v>
      </c>
      <c r="Q229" s="29">
        <f t="shared" si="9"/>
        <v>-6438.5</v>
      </c>
    </row>
    <row r="230" spans="1:17" ht="15.75" thickBot="1" x14ac:dyDescent="0.3">
      <c r="A230" s="24"/>
      <c r="B230" s="24"/>
      <c r="C230" s="24"/>
      <c r="D230" s="24"/>
      <c r="E230" s="24"/>
      <c r="F230" s="24"/>
      <c r="G230" s="24"/>
      <c r="H230" s="24" t="s">
        <v>484</v>
      </c>
      <c r="I230" s="25">
        <v>45657</v>
      </c>
      <c r="J230" s="24" t="s">
        <v>514</v>
      </c>
      <c r="K230" s="24" t="s">
        <v>560</v>
      </c>
      <c r="L230" s="24" t="s">
        <v>621</v>
      </c>
      <c r="M230" s="24" t="s">
        <v>695</v>
      </c>
      <c r="N230" s="32"/>
      <c r="O230" s="24" t="s">
        <v>10</v>
      </c>
      <c r="P230" s="26">
        <v>-1204</v>
      </c>
      <c r="Q230" s="26">
        <f t="shared" si="9"/>
        <v>-7642.5</v>
      </c>
    </row>
    <row r="231" spans="1:17" x14ac:dyDescent="0.25">
      <c r="A231" s="27"/>
      <c r="B231" s="27"/>
      <c r="C231" s="27"/>
      <c r="D231" s="27"/>
      <c r="E231" s="27" t="s">
        <v>437</v>
      </c>
      <c r="F231" s="27"/>
      <c r="G231" s="27"/>
      <c r="H231" s="27"/>
      <c r="I231" s="28"/>
      <c r="J231" s="27"/>
      <c r="K231" s="27"/>
      <c r="L231" s="27"/>
      <c r="M231" s="27"/>
      <c r="N231" s="33"/>
      <c r="O231" s="27"/>
      <c r="P231" s="2">
        <f>ROUND(SUM(P223:P230),5)</f>
        <v>-7642.5</v>
      </c>
      <c r="Q231" s="2">
        <f>Q230</f>
        <v>-7642.5</v>
      </c>
    </row>
    <row r="232" spans="1:17" x14ac:dyDescent="0.25">
      <c r="A232" s="1"/>
      <c r="B232" s="1"/>
      <c r="C232" s="1"/>
      <c r="D232" s="1"/>
      <c r="E232" s="1" t="s">
        <v>184</v>
      </c>
      <c r="F232" s="1"/>
      <c r="G232" s="1"/>
      <c r="H232" s="1"/>
      <c r="I232" s="22"/>
      <c r="J232" s="1"/>
      <c r="K232" s="1"/>
      <c r="L232" s="1"/>
      <c r="M232" s="1"/>
      <c r="N232" s="31"/>
      <c r="O232" s="1"/>
      <c r="P232" s="23"/>
      <c r="Q232" s="23"/>
    </row>
    <row r="233" spans="1:17" ht="15.75" thickBot="1" x14ac:dyDescent="0.3">
      <c r="A233" s="21"/>
      <c r="B233" s="21"/>
      <c r="C233" s="21"/>
      <c r="D233" s="21"/>
      <c r="E233" s="21"/>
      <c r="F233" s="21"/>
      <c r="G233" s="24"/>
      <c r="H233" s="24" t="s">
        <v>481</v>
      </c>
      <c r="I233" s="25">
        <v>45637</v>
      </c>
      <c r="J233" s="24" t="s">
        <v>515</v>
      </c>
      <c r="K233" s="24" t="s">
        <v>561</v>
      </c>
      <c r="L233" s="24" t="s">
        <v>622</v>
      </c>
      <c r="M233" s="24" t="s">
        <v>695</v>
      </c>
      <c r="N233" s="32"/>
      <c r="O233" s="24" t="s">
        <v>40</v>
      </c>
      <c r="P233" s="29">
        <v>-63</v>
      </c>
      <c r="Q233" s="29">
        <f>ROUND(Q232+P233,5)</f>
        <v>-63</v>
      </c>
    </row>
    <row r="234" spans="1:17" ht="15.75" thickBot="1" x14ac:dyDescent="0.3">
      <c r="A234" s="27"/>
      <c r="B234" s="27"/>
      <c r="C234" s="27"/>
      <c r="D234" s="27"/>
      <c r="E234" s="27" t="s">
        <v>438</v>
      </c>
      <c r="F234" s="27"/>
      <c r="G234" s="27"/>
      <c r="H234" s="27"/>
      <c r="I234" s="28"/>
      <c r="J234" s="27"/>
      <c r="K234" s="27"/>
      <c r="L234" s="27"/>
      <c r="M234" s="27"/>
      <c r="N234" s="33"/>
      <c r="O234" s="27"/>
      <c r="P234" s="3">
        <f>ROUND(SUM(P232:P233),5)</f>
        <v>-63</v>
      </c>
      <c r="Q234" s="3">
        <f>Q233</f>
        <v>-63</v>
      </c>
    </row>
    <row r="235" spans="1:17" x14ac:dyDescent="0.25">
      <c r="A235" s="27"/>
      <c r="B235" s="27"/>
      <c r="C235" s="27"/>
      <c r="D235" s="27" t="s">
        <v>185</v>
      </c>
      <c r="E235" s="27"/>
      <c r="F235" s="27"/>
      <c r="G235" s="27"/>
      <c r="H235" s="27"/>
      <c r="I235" s="28"/>
      <c r="J235" s="27"/>
      <c r="K235" s="27"/>
      <c r="L235" s="27"/>
      <c r="M235" s="27"/>
      <c r="N235" s="33"/>
      <c r="O235" s="27"/>
      <c r="P235" s="2">
        <f>ROUND(P198+P211+P222+P231+P234,5)</f>
        <v>-12626.87</v>
      </c>
      <c r="Q235" s="2">
        <f>ROUND(Q198+Q211+Q222+Q231+Q234,5)</f>
        <v>-12626.87</v>
      </c>
    </row>
    <row r="236" spans="1:17" x14ac:dyDescent="0.25">
      <c r="A236" s="1"/>
      <c r="B236" s="1"/>
      <c r="C236" s="1"/>
      <c r="D236" s="1" t="s">
        <v>186</v>
      </c>
      <c r="E236" s="1"/>
      <c r="F236" s="1"/>
      <c r="G236" s="1"/>
      <c r="H236" s="1"/>
      <c r="I236" s="22"/>
      <c r="J236" s="1"/>
      <c r="K236" s="1"/>
      <c r="L236" s="1"/>
      <c r="M236" s="1"/>
      <c r="N236" s="31"/>
      <c r="O236" s="1"/>
      <c r="P236" s="23"/>
      <c r="Q236" s="23"/>
    </row>
    <row r="237" spans="1:17" x14ac:dyDescent="0.25">
      <c r="A237" s="1"/>
      <c r="B237" s="1"/>
      <c r="C237" s="1"/>
      <c r="D237" s="1"/>
      <c r="E237" s="1" t="s">
        <v>187</v>
      </c>
      <c r="F237" s="1"/>
      <c r="G237" s="1"/>
      <c r="H237" s="1"/>
      <c r="I237" s="22"/>
      <c r="J237" s="1"/>
      <c r="K237" s="1"/>
      <c r="L237" s="1"/>
      <c r="M237" s="1"/>
      <c r="N237" s="31"/>
      <c r="O237" s="1"/>
      <c r="P237" s="23"/>
      <c r="Q237" s="23"/>
    </row>
    <row r="238" spans="1:17" x14ac:dyDescent="0.25">
      <c r="A238" s="24"/>
      <c r="B238" s="24"/>
      <c r="C238" s="24"/>
      <c r="D238" s="24"/>
      <c r="E238" s="24"/>
      <c r="F238" s="24"/>
      <c r="G238" s="24"/>
      <c r="H238" s="24" t="s">
        <v>483</v>
      </c>
      <c r="I238" s="25">
        <v>45657</v>
      </c>
      <c r="J238" s="24" t="s">
        <v>499</v>
      </c>
      <c r="K238" s="24" t="s">
        <v>552</v>
      </c>
      <c r="L238" s="24" t="s">
        <v>620</v>
      </c>
      <c r="M238" s="24" t="s">
        <v>695</v>
      </c>
      <c r="N238" s="32" t="s">
        <v>425</v>
      </c>
      <c r="O238" s="24" t="s">
        <v>10</v>
      </c>
      <c r="P238" s="29">
        <v>0</v>
      </c>
      <c r="Q238" s="29">
        <f>ROUND(Q237+P238,5)</f>
        <v>0</v>
      </c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483</v>
      </c>
      <c r="I239" s="25">
        <v>45657</v>
      </c>
      <c r="J239" s="24" t="s">
        <v>500</v>
      </c>
      <c r="K239" s="24" t="s">
        <v>553</v>
      </c>
      <c r="L239" s="24" t="s">
        <v>620</v>
      </c>
      <c r="M239" s="24" t="s">
        <v>695</v>
      </c>
      <c r="N239" s="32" t="s">
        <v>425</v>
      </c>
      <c r="O239" s="24" t="s">
        <v>10</v>
      </c>
      <c r="P239" s="29">
        <v>0</v>
      </c>
      <c r="Q239" s="29">
        <f>ROUND(Q238+P239,5)</f>
        <v>0</v>
      </c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483</v>
      </c>
      <c r="I240" s="25">
        <v>45657</v>
      </c>
      <c r="J240" s="24" t="s">
        <v>498</v>
      </c>
      <c r="K240" s="24" t="s">
        <v>552</v>
      </c>
      <c r="L240" s="24" t="s">
        <v>619</v>
      </c>
      <c r="M240" s="24" t="s">
        <v>695</v>
      </c>
      <c r="N240" s="32"/>
      <c r="O240" s="24" t="s">
        <v>10</v>
      </c>
      <c r="P240" s="29">
        <v>-7.51</v>
      </c>
      <c r="Q240" s="29">
        <f>ROUND(Q239+P240,5)</f>
        <v>-7.51</v>
      </c>
    </row>
    <row r="241" spans="1:17" ht="15.75" thickBot="1" x14ac:dyDescent="0.3">
      <c r="A241" s="24"/>
      <c r="B241" s="24"/>
      <c r="C241" s="24"/>
      <c r="D241" s="24"/>
      <c r="E241" s="24"/>
      <c r="F241" s="24"/>
      <c r="G241" s="24"/>
      <c r="H241" s="24" t="s">
        <v>483</v>
      </c>
      <c r="I241" s="25">
        <v>45657</v>
      </c>
      <c r="J241" s="24" t="s">
        <v>501</v>
      </c>
      <c r="K241" s="24" t="s">
        <v>553</v>
      </c>
      <c r="L241" s="24" t="s">
        <v>619</v>
      </c>
      <c r="M241" s="24" t="s">
        <v>695</v>
      </c>
      <c r="N241" s="32"/>
      <c r="O241" s="24" t="s">
        <v>10</v>
      </c>
      <c r="P241" s="26">
        <v>-118.23</v>
      </c>
      <c r="Q241" s="26">
        <f>ROUND(Q240+P241,5)</f>
        <v>-125.74</v>
      </c>
    </row>
    <row r="242" spans="1:17" x14ac:dyDescent="0.25">
      <c r="A242" s="27"/>
      <c r="B242" s="27"/>
      <c r="C242" s="27"/>
      <c r="D242" s="27"/>
      <c r="E242" s="27" t="s">
        <v>439</v>
      </c>
      <c r="F242" s="27"/>
      <c r="G242" s="27"/>
      <c r="H242" s="27"/>
      <c r="I242" s="28"/>
      <c r="J242" s="27"/>
      <c r="K242" s="27"/>
      <c r="L242" s="27"/>
      <c r="M242" s="27"/>
      <c r="N242" s="33"/>
      <c r="O242" s="27"/>
      <c r="P242" s="2">
        <f>ROUND(SUM(P237:P241),5)</f>
        <v>-125.74</v>
      </c>
      <c r="Q242" s="2">
        <f>Q241</f>
        <v>-125.74</v>
      </c>
    </row>
    <row r="243" spans="1:17" x14ac:dyDescent="0.25">
      <c r="A243" s="1"/>
      <c r="B243" s="1"/>
      <c r="C243" s="1"/>
      <c r="D243" s="1"/>
      <c r="E243" s="1" t="s">
        <v>188</v>
      </c>
      <c r="F243" s="1"/>
      <c r="G243" s="1"/>
      <c r="H243" s="1"/>
      <c r="I243" s="22"/>
      <c r="J243" s="1"/>
      <c r="K243" s="1"/>
      <c r="L243" s="1"/>
      <c r="M243" s="1"/>
      <c r="N243" s="31"/>
      <c r="O243" s="1"/>
      <c r="P243" s="23"/>
      <c r="Q243" s="23"/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483</v>
      </c>
      <c r="I244" s="25">
        <v>45657</v>
      </c>
      <c r="J244" s="24" t="s">
        <v>504</v>
      </c>
      <c r="K244" s="24" t="s">
        <v>555</v>
      </c>
      <c r="L244" s="24" t="s">
        <v>620</v>
      </c>
      <c r="M244" s="24" t="s">
        <v>695</v>
      </c>
      <c r="N244" s="32" t="s">
        <v>425</v>
      </c>
      <c r="O244" s="24" t="s">
        <v>10</v>
      </c>
      <c r="P244" s="29">
        <v>0</v>
      </c>
      <c r="Q244" s="29">
        <f t="shared" ref="Q244:Q259" si="10">ROUND(Q243+P244,5)</f>
        <v>0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483</v>
      </c>
      <c r="I245" s="25">
        <v>45657</v>
      </c>
      <c r="J245" s="24" t="s">
        <v>512</v>
      </c>
      <c r="K245" s="24" t="s">
        <v>559</v>
      </c>
      <c r="L245" s="24" t="s">
        <v>620</v>
      </c>
      <c r="M245" s="24" t="s">
        <v>695</v>
      </c>
      <c r="N245" s="32" t="s">
        <v>425</v>
      </c>
      <c r="O245" s="24" t="s">
        <v>10</v>
      </c>
      <c r="P245" s="29">
        <v>0</v>
      </c>
      <c r="Q245" s="29">
        <f t="shared" si="10"/>
        <v>0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483</v>
      </c>
      <c r="I246" s="25">
        <v>45657</v>
      </c>
      <c r="J246" s="24" t="s">
        <v>499</v>
      </c>
      <c r="K246" s="24" t="s">
        <v>552</v>
      </c>
      <c r="L246" s="24" t="s">
        <v>620</v>
      </c>
      <c r="M246" s="24" t="s">
        <v>695</v>
      </c>
      <c r="N246" s="32" t="s">
        <v>425</v>
      </c>
      <c r="O246" s="24" t="s">
        <v>10</v>
      </c>
      <c r="P246" s="29">
        <v>0</v>
      </c>
      <c r="Q246" s="29">
        <f t="shared" si="10"/>
        <v>0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483</v>
      </c>
      <c r="I247" s="25">
        <v>45657</v>
      </c>
      <c r="J247" s="24" t="s">
        <v>505</v>
      </c>
      <c r="K247" s="24" t="s">
        <v>556</v>
      </c>
      <c r="L247" s="24" t="s">
        <v>620</v>
      </c>
      <c r="M247" s="24" t="s">
        <v>695</v>
      </c>
      <c r="N247" s="32" t="s">
        <v>425</v>
      </c>
      <c r="O247" s="24" t="s">
        <v>10</v>
      </c>
      <c r="P247" s="29">
        <v>0</v>
      </c>
      <c r="Q247" s="29">
        <f t="shared" si="10"/>
        <v>0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483</v>
      </c>
      <c r="I248" s="25">
        <v>45657</v>
      </c>
      <c r="J248" s="24" t="s">
        <v>502</v>
      </c>
      <c r="K248" s="24" t="s">
        <v>554</v>
      </c>
      <c r="L248" s="24" t="s">
        <v>620</v>
      </c>
      <c r="M248" s="24" t="s">
        <v>695</v>
      </c>
      <c r="N248" s="32" t="s">
        <v>425</v>
      </c>
      <c r="O248" s="24" t="s">
        <v>10</v>
      </c>
      <c r="P248" s="29">
        <v>0</v>
      </c>
      <c r="Q248" s="29">
        <f t="shared" si="10"/>
        <v>0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483</v>
      </c>
      <c r="I249" s="25">
        <v>45657</v>
      </c>
      <c r="J249" s="24" t="s">
        <v>510</v>
      </c>
      <c r="K249" s="24" t="s">
        <v>558</v>
      </c>
      <c r="L249" s="24" t="s">
        <v>620</v>
      </c>
      <c r="M249" s="24" t="s">
        <v>695</v>
      </c>
      <c r="N249" s="32" t="s">
        <v>425</v>
      </c>
      <c r="O249" s="24" t="s">
        <v>10</v>
      </c>
      <c r="P249" s="29">
        <v>0</v>
      </c>
      <c r="Q249" s="29">
        <f t="shared" si="10"/>
        <v>0</v>
      </c>
    </row>
    <row r="250" spans="1:17" x14ac:dyDescent="0.25">
      <c r="A250" s="24"/>
      <c r="B250" s="24"/>
      <c r="C250" s="24"/>
      <c r="D250" s="24"/>
      <c r="E250" s="24"/>
      <c r="F250" s="24"/>
      <c r="G250" s="24"/>
      <c r="H250" s="24" t="s">
        <v>483</v>
      </c>
      <c r="I250" s="25">
        <v>45657</v>
      </c>
      <c r="J250" s="24" t="s">
        <v>500</v>
      </c>
      <c r="K250" s="24" t="s">
        <v>553</v>
      </c>
      <c r="L250" s="24" t="s">
        <v>620</v>
      </c>
      <c r="M250" s="24" t="s">
        <v>695</v>
      </c>
      <c r="N250" s="32" t="s">
        <v>425</v>
      </c>
      <c r="O250" s="24" t="s">
        <v>10</v>
      </c>
      <c r="P250" s="29">
        <v>0</v>
      </c>
      <c r="Q250" s="29">
        <f t="shared" si="10"/>
        <v>0</v>
      </c>
    </row>
    <row r="251" spans="1:17" x14ac:dyDescent="0.25">
      <c r="A251" s="24"/>
      <c r="B251" s="24"/>
      <c r="C251" s="24"/>
      <c r="D251" s="24"/>
      <c r="E251" s="24"/>
      <c r="F251" s="24"/>
      <c r="G251" s="24"/>
      <c r="H251" s="24" t="s">
        <v>483</v>
      </c>
      <c r="I251" s="25">
        <v>45657</v>
      </c>
      <c r="J251" s="24" t="s">
        <v>506</v>
      </c>
      <c r="K251" s="24" t="s">
        <v>557</v>
      </c>
      <c r="L251" s="24" t="s">
        <v>620</v>
      </c>
      <c r="M251" s="24" t="s">
        <v>695</v>
      </c>
      <c r="N251" s="32" t="s">
        <v>425</v>
      </c>
      <c r="O251" s="24" t="s">
        <v>10</v>
      </c>
      <c r="P251" s="29">
        <v>0</v>
      </c>
      <c r="Q251" s="29">
        <f t="shared" si="10"/>
        <v>0</v>
      </c>
    </row>
    <row r="252" spans="1:17" x14ac:dyDescent="0.25">
      <c r="A252" s="24"/>
      <c r="B252" s="24"/>
      <c r="C252" s="24"/>
      <c r="D252" s="24"/>
      <c r="E252" s="24"/>
      <c r="F252" s="24"/>
      <c r="G252" s="24"/>
      <c r="H252" s="24" t="s">
        <v>483</v>
      </c>
      <c r="I252" s="25">
        <v>45657</v>
      </c>
      <c r="J252" s="24" t="s">
        <v>507</v>
      </c>
      <c r="K252" s="24" t="s">
        <v>555</v>
      </c>
      <c r="L252" s="24" t="s">
        <v>619</v>
      </c>
      <c r="M252" s="24" t="s">
        <v>695</v>
      </c>
      <c r="N252" s="32"/>
      <c r="O252" s="24" t="s">
        <v>10</v>
      </c>
      <c r="P252" s="29">
        <v>-109.46</v>
      </c>
      <c r="Q252" s="29">
        <f t="shared" si="10"/>
        <v>-109.46</v>
      </c>
    </row>
    <row r="253" spans="1:17" x14ac:dyDescent="0.25">
      <c r="A253" s="24"/>
      <c r="B253" s="24"/>
      <c r="C253" s="24"/>
      <c r="D253" s="24"/>
      <c r="E253" s="24"/>
      <c r="F253" s="24"/>
      <c r="G253" s="24"/>
      <c r="H253" s="24" t="s">
        <v>483</v>
      </c>
      <c r="I253" s="25">
        <v>45657</v>
      </c>
      <c r="J253" s="24" t="s">
        <v>513</v>
      </c>
      <c r="K253" s="24" t="s">
        <v>559</v>
      </c>
      <c r="L253" s="24" t="s">
        <v>619</v>
      </c>
      <c r="M253" s="24" t="s">
        <v>695</v>
      </c>
      <c r="N253" s="32"/>
      <c r="O253" s="24" t="s">
        <v>10</v>
      </c>
      <c r="P253" s="29">
        <v>-101.81</v>
      </c>
      <c r="Q253" s="29">
        <f t="shared" si="10"/>
        <v>-211.27</v>
      </c>
    </row>
    <row r="254" spans="1:17" x14ac:dyDescent="0.25">
      <c r="A254" s="24"/>
      <c r="B254" s="24"/>
      <c r="C254" s="24"/>
      <c r="D254" s="24"/>
      <c r="E254" s="24"/>
      <c r="F254" s="24"/>
      <c r="G254" s="24"/>
      <c r="H254" s="24" t="s">
        <v>483</v>
      </c>
      <c r="I254" s="25">
        <v>45657</v>
      </c>
      <c r="J254" s="24" t="s">
        <v>498</v>
      </c>
      <c r="K254" s="24" t="s">
        <v>552</v>
      </c>
      <c r="L254" s="24" t="s">
        <v>619</v>
      </c>
      <c r="M254" s="24" t="s">
        <v>695</v>
      </c>
      <c r="N254" s="32"/>
      <c r="O254" s="24" t="s">
        <v>10</v>
      </c>
      <c r="P254" s="29">
        <v>-1.76</v>
      </c>
      <c r="Q254" s="29">
        <f t="shared" si="10"/>
        <v>-213.03</v>
      </c>
    </row>
    <row r="255" spans="1:17" x14ac:dyDescent="0.25">
      <c r="A255" s="24"/>
      <c r="B255" s="24"/>
      <c r="C255" s="24"/>
      <c r="D255" s="24"/>
      <c r="E255" s="24"/>
      <c r="F255" s="24"/>
      <c r="G255" s="24"/>
      <c r="H255" s="24" t="s">
        <v>483</v>
      </c>
      <c r="I255" s="25">
        <v>45657</v>
      </c>
      <c r="J255" s="24" t="s">
        <v>508</v>
      </c>
      <c r="K255" s="24" t="s">
        <v>556</v>
      </c>
      <c r="L255" s="24" t="s">
        <v>619</v>
      </c>
      <c r="M255" s="24" t="s">
        <v>695</v>
      </c>
      <c r="N255" s="32"/>
      <c r="O255" s="24" t="s">
        <v>10</v>
      </c>
      <c r="P255" s="29">
        <v>-101.35</v>
      </c>
      <c r="Q255" s="29">
        <f t="shared" si="10"/>
        <v>-314.38</v>
      </c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483</v>
      </c>
      <c r="I256" s="25">
        <v>45657</v>
      </c>
      <c r="J256" s="24" t="s">
        <v>503</v>
      </c>
      <c r="K256" s="24" t="s">
        <v>554</v>
      </c>
      <c r="L256" s="24" t="s">
        <v>619</v>
      </c>
      <c r="M256" s="24" t="s">
        <v>695</v>
      </c>
      <c r="N256" s="32"/>
      <c r="O256" s="24" t="s">
        <v>10</v>
      </c>
      <c r="P256" s="29">
        <v>-162.02000000000001</v>
      </c>
      <c r="Q256" s="29">
        <f t="shared" si="10"/>
        <v>-476.4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483</v>
      </c>
      <c r="I257" s="25">
        <v>45657</v>
      </c>
      <c r="J257" s="24" t="s">
        <v>511</v>
      </c>
      <c r="K257" s="24" t="s">
        <v>558</v>
      </c>
      <c r="L257" s="24" t="s">
        <v>619</v>
      </c>
      <c r="M257" s="24" t="s">
        <v>695</v>
      </c>
      <c r="N257" s="32"/>
      <c r="O257" s="24" t="s">
        <v>10</v>
      </c>
      <c r="P257" s="29">
        <v>-85.54</v>
      </c>
      <c r="Q257" s="29">
        <f t="shared" si="10"/>
        <v>-561.94000000000005</v>
      </c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483</v>
      </c>
      <c r="I258" s="25">
        <v>45657</v>
      </c>
      <c r="J258" s="24" t="s">
        <v>501</v>
      </c>
      <c r="K258" s="24" t="s">
        <v>553</v>
      </c>
      <c r="L258" s="24" t="s">
        <v>619</v>
      </c>
      <c r="M258" s="24" t="s">
        <v>695</v>
      </c>
      <c r="N258" s="32"/>
      <c r="O258" s="24" t="s">
        <v>10</v>
      </c>
      <c r="P258" s="29">
        <v>-27.65</v>
      </c>
      <c r="Q258" s="29">
        <f t="shared" si="10"/>
        <v>-589.59</v>
      </c>
    </row>
    <row r="259" spans="1:17" ht="15.75" thickBot="1" x14ac:dyDescent="0.3">
      <c r="A259" s="24"/>
      <c r="B259" s="24"/>
      <c r="C259" s="24"/>
      <c r="D259" s="24"/>
      <c r="E259" s="24"/>
      <c r="F259" s="24"/>
      <c r="G259" s="24"/>
      <c r="H259" s="24" t="s">
        <v>483</v>
      </c>
      <c r="I259" s="25">
        <v>45657</v>
      </c>
      <c r="J259" s="24" t="s">
        <v>509</v>
      </c>
      <c r="K259" s="24" t="s">
        <v>557</v>
      </c>
      <c r="L259" s="24" t="s">
        <v>619</v>
      </c>
      <c r="M259" s="24" t="s">
        <v>695</v>
      </c>
      <c r="N259" s="32"/>
      <c r="O259" s="24" t="s">
        <v>10</v>
      </c>
      <c r="P259" s="26">
        <v>-132.16</v>
      </c>
      <c r="Q259" s="26">
        <f t="shared" si="10"/>
        <v>-721.75</v>
      </c>
    </row>
    <row r="260" spans="1:17" x14ac:dyDescent="0.25">
      <c r="A260" s="27"/>
      <c r="B260" s="27"/>
      <c r="C260" s="27"/>
      <c r="D260" s="27"/>
      <c r="E260" s="27" t="s">
        <v>440</v>
      </c>
      <c r="F260" s="27"/>
      <c r="G260" s="27"/>
      <c r="H260" s="27"/>
      <c r="I260" s="28"/>
      <c r="J260" s="27"/>
      <c r="K260" s="27"/>
      <c r="L260" s="27"/>
      <c r="M260" s="27"/>
      <c r="N260" s="33"/>
      <c r="O260" s="27"/>
      <c r="P260" s="2">
        <f>ROUND(SUM(P243:P259),5)</f>
        <v>-721.75</v>
      </c>
      <c r="Q260" s="2">
        <f>Q259</f>
        <v>-721.75</v>
      </c>
    </row>
    <row r="261" spans="1:17" x14ac:dyDescent="0.25">
      <c r="A261" s="1"/>
      <c r="B261" s="1"/>
      <c r="C261" s="1"/>
      <c r="D261" s="1"/>
      <c r="E261" s="1" t="s">
        <v>189</v>
      </c>
      <c r="F261" s="1"/>
      <c r="G261" s="1"/>
      <c r="H261" s="1"/>
      <c r="I261" s="22"/>
      <c r="J261" s="1"/>
      <c r="K261" s="1"/>
      <c r="L261" s="1"/>
      <c r="M261" s="1"/>
      <c r="N261" s="31"/>
      <c r="O261" s="1"/>
      <c r="P261" s="23"/>
      <c r="Q261" s="23"/>
    </row>
    <row r="262" spans="1:17" x14ac:dyDescent="0.25">
      <c r="A262" s="24"/>
      <c r="B262" s="24"/>
      <c r="C262" s="24"/>
      <c r="D262" s="24"/>
      <c r="E262" s="24"/>
      <c r="F262" s="24"/>
      <c r="G262" s="24"/>
      <c r="H262" s="24" t="s">
        <v>483</v>
      </c>
      <c r="I262" s="25">
        <v>45657</v>
      </c>
      <c r="J262" s="24" t="s">
        <v>504</v>
      </c>
      <c r="K262" s="24" t="s">
        <v>555</v>
      </c>
      <c r="L262" s="24" t="s">
        <v>620</v>
      </c>
      <c r="M262" s="24" t="s">
        <v>695</v>
      </c>
      <c r="N262" s="32" t="s">
        <v>425</v>
      </c>
      <c r="O262" s="24" t="s">
        <v>10</v>
      </c>
      <c r="P262" s="29">
        <v>0</v>
      </c>
      <c r="Q262" s="29">
        <f t="shared" ref="Q262:Q277" si="11">ROUND(Q261+P262,5)</f>
        <v>0</v>
      </c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483</v>
      </c>
      <c r="I263" s="25">
        <v>45657</v>
      </c>
      <c r="J263" s="24" t="s">
        <v>512</v>
      </c>
      <c r="K263" s="24" t="s">
        <v>559</v>
      </c>
      <c r="L263" s="24" t="s">
        <v>620</v>
      </c>
      <c r="M263" s="24" t="s">
        <v>695</v>
      </c>
      <c r="N263" s="32" t="s">
        <v>425</v>
      </c>
      <c r="O263" s="24" t="s">
        <v>10</v>
      </c>
      <c r="P263" s="29">
        <v>0</v>
      </c>
      <c r="Q263" s="29">
        <f t="shared" si="11"/>
        <v>0</v>
      </c>
    </row>
    <row r="264" spans="1:17" x14ac:dyDescent="0.25">
      <c r="A264" s="24"/>
      <c r="B264" s="24"/>
      <c r="C264" s="24"/>
      <c r="D264" s="24"/>
      <c r="E264" s="24"/>
      <c r="F264" s="24"/>
      <c r="G264" s="24"/>
      <c r="H264" s="24" t="s">
        <v>483</v>
      </c>
      <c r="I264" s="25">
        <v>45657</v>
      </c>
      <c r="J264" s="24" t="s">
        <v>499</v>
      </c>
      <c r="K264" s="24" t="s">
        <v>552</v>
      </c>
      <c r="L264" s="24" t="s">
        <v>620</v>
      </c>
      <c r="M264" s="24" t="s">
        <v>695</v>
      </c>
      <c r="N264" s="32" t="s">
        <v>425</v>
      </c>
      <c r="O264" s="24" t="s">
        <v>10</v>
      </c>
      <c r="P264" s="29">
        <v>0</v>
      </c>
      <c r="Q264" s="29">
        <f t="shared" si="11"/>
        <v>0</v>
      </c>
    </row>
    <row r="265" spans="1:17" x14ac:dyDescent="0.25">
      <c r="A265" s="24"/>
      <c r="B265" s="24"/>
      <c r="C265" s="24"/>
      <c r="D265" s="24"/>
      <c r="E265" s="24"/>
      <c r="F265" s="24"/>
      <c r="G265" s="24"/>
      <c r="H265" s="24" t="s">
        <v>483</v>
      </c>
      <c r="I265" s="25">
        <v>45657</v>
      </c>
      <c r="J265" s="24" t="s">
        <v>505</v>
      </c>
      <c r="K265" s="24" t="s">
        <v>556</v>
      </c>
      <c r="L265" s="24" t="s">
        <v>620</v>
      </c>
      <c r="M265" s="24" t="s">
        <v>695</v>
      </c>
      <c r="N265" s="32" t="s">
        <v>425</v>
      </c>
      <c r="O265" s="24" t="s">
        <v>10</v>
      </c>
      <c r="P265" s="29">
        <v>0</v>
      </c>
      <c r="Q265" s="29">
        <f t="shared" si="11"/>
        <v>0</v>
      </c>
    </row>
    <row r="266" spans="1:17" x14ac:dyDescent="0.25">
      <c r="A266" s="24"/>
      <c r="B266" s="24"/>
      <c r="C266" s="24"/>
      <c r="D266" s="24"/>
      <c r="E266" s="24"/>
      <c r="F266" s="24"/>
      <c r="G266" s="24"/>
      <c r="H266" s="24" t="s">
        <v>483</v>
      </c>
      <c r="I266" s="25">
        <v>45657</v>
      </c>
      <c r="J266" s="24" t="s">
        <v>502</v>
      </c>
      <c r="K266" s="24" t="s">
        <v>554</v>
      </c>
      <c r="L266" s="24" t="s">
        <v>620</v>
      </c>
      <c r="M266" s="24" t="s">
        <v>695</v>
      </c>
      <c r="N266" s="32" t="s">
        <v>425</v>
      </c>
      <c r="O266" s="24" t="s">
        <v>10</v>
      </c>
      <c r="P266" s="29">
        <v>0</v>
      </c>
      <c r="Q266" s="29">
        <f t="shared" si="11"/>
        <v>0</v>
      </c>
    </row>
    <row r="267" spans="1:17" x14ac:dyDescent="0.25">
      <c r="A267" s="24"/>
      <c r="B267" s="24"/>
      <c r="C267" s="24"/>
      <c r="D267" s="24"/>
      <c r="E267" s="24"/>
      <c r="F267" s="24"/>
      <c r="G267" s="24"/>
      <c r="H267" s="24" t="s">
        <v>483</v>
      </c>
      <c r="I267" s="25">
        <v>45657</v>
      </c>
      <c r="J267" s="24" t="s">
        <v>510</v>
      </c>
      <c r="K267" s="24" t="s">
        <v>558</v>
      </c>
      <c r="L267" s="24" t="s">
        <v>620</v>
      </c>
      <c r="M267" s="24" t="s">
        <v>695</v>
      </c>
      <c r="N267" s="32" t="s">
        <v>425</v>
      </c>
      <c r="O267" s="24" t="s">
        <v>10</v>
      </c>
      <c r="P267" s="29">
        <v>0</v>
      </c>
      <c r="Q267" s="29">
        <f t="shared" si="11"/>
        <v>0</v>
      </c>
    </row>
    <row r="268" spans="1:17" x14ac:dyDescent="0.25">
      <c r="A268" s="24"/>
      <c r="B268" s="24"/>
      <c r="C268" s="24"/>
      <c r="D268" s="24"/>
      <c r="E268" s="24"/>
      <c r="F268" s="24"/>
      <c r="G268" s="24"/>
      <c r="H268" s="24" t="s">
        <v>483</v>
      </c>
      <c r="I268" s="25">
        <v>45657</v>
      </c>
      <c r="J268" s="24" t="s">
        <v>500</v>
      </c>
      <c r="K268" s="24" t="s">
        <v>553</v>
      </c>
      <c r="L268" s="24" t="s">
        <v>620</v>
      </c>
      <c r="M268" s="24" t="s">
        <v>695</v>
      </c>
      <c r="N268" s="32" t="s">
        <v>425</v>
      </c>
      <c r="O268" s="24" t="s">
        <v>10</v>
      </c>
      <c r="P268" s="29">
        <v>0</v>
      </c>
      <c r="Q268" s="29">
        <f t="shared" si="11"/>
        <v>0</v>
      </c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483</v>
      </c>
      <c r="I269" s="25">
        <v>45657</v>
      </c>
      <c r="J269" s="24" t="s">
        <v>506</v>
      </c>
      <c r="K269" s="24" t="s">
        <v>557</v>
      </c>
      <c r="L269" s="24" t="s">
        <v>620</v>
      </c>
      <c r="M269" s="24" t="s">
        <v>695</v>
      </c>
      <c r="N269" s="32" t="s">
        <v>425</v>
      </c>
      <c r="O269" s="24" t="s">
        <v>10</v>
      </c>
      <c r="P269" s="29">
        <v>0</v>
      </c>
      <c r="Q269" s="29">
        <f t="shared" si="11"/>
        <v>0</v>
      </c>
    </row>
    <row r="270" spans="1:17" x14ac:dyDescent="0.25">
      <c r="A270" s="24"/>
      <c r="B270" s="24"/>
      <c r="C270" s="24"/>
      <c r="D270" s="24"/>
      <c r="E270" s="24"/>
      <c r="F270" s="24"/>
      <c r="G270" s="24"/>
      <c r="H270" s="24" t="s">
        <v>483</v>
      </c>
      <c r="I270" s="25">
        <v>45657</v>
      </c>
      <c r="J270" s="24" t="s">
        <v>507</v>
      </c>
      <c r="K270" s="24" t="s">
        <v>555</v>
      </c>
      <c r="L270" s="24" t="s">
        <v>619</v>
      </c>
      <c r="M270" s="24" t="s">
        <v>695</v>
      </c>
      <c r="N270" s="32"/>
      <c r="O270" s="24" t="s">
        <v>10</v>
      </c>
      <c r="P270" s="29">
        <v>-15.86</v>
      </c>
      <c r="Q270" s="29">
        <f t="shared" si="11"/>
        <v>-15.86</v>
      </c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483</v>
      </c>
      <c r="I271" s="25">
        <v>45657</v>
      </c>
      <c r="J271" s="24" t="s">
        <v>513</v>
      </c>
      <c r="K271" s="24" t="s">
        <v>559</v>
      </c>
      <c r="L271" s="24" t="s">
        <v>619</v>
      </c>
      <c r="M271" s="24" t="s">
        <v>695</v>
      </c>
      <c r="N271" s="32"/>
      <c r="O271" s="24" t="s">
        <v>10</v>
      </c>
      <c r="P271" s="29">
        <v>-14.03</v>
      </c>
      <c r="Q271" s="29">
        <f t="shared" si="11"/>
        <v>-29.89</v>
      </c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483</v>
      </c>
      <c r="I272" s="25">
        <v>45657</v>
      </c>
      <c r="J272" s="24" t="s">
        <v>498</v>
      </c>
      <c r="K272" s="24" t="s">
        <v>552</v>
      </c>
      <c r="L272" s="24" t="s">
        <v>619</v>
      </c>
      <c r="M272" s="24" t="s">
        <v>695</v>
      </c>
      <c r="N272" s="32"/>
      <c r="O272" s="24" t="s">
        <v>10</v>
      </c>
      <c r="P272" s="29">
        <v>-0.24</v>
      </c>
      <c r="Q272" s="29">
        <f t="shared" si="11"/>
        <v>-30.13</v>
      </c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483</v>
      </c>
      <c r="I273" s="25">
        <v>45657</v>
      </c>
      <c r="J273" s="24" t="s">
        <v>508</v>
      </c>
      <c r="K273" s="24" t="s">
        <v>556</v>
      </c>
      <c r="L273" s="24" t="s">
        <v>619</v>
      </c>
      <c r="M273" s="24" t="s">
        <v>695</v>
      </c>
      <c r="N273" s="32"/>
      <c r="O273" s="24" t="s">
        <v>10</v>
      </c>
      <c r="P273" s="29">
        <v>-15.36</v>
      </c>
      <c r="Q273" s="29">
        <f t="shared" si="11"/>
        <v>-45.49</v>
      </c>
    </row>
    <row r="274" spans="1:17" x14ac:dyDescent="0.25">
      <c r="A274" s="24"/>
      <c r="B274" s="24"/>
      <c r="C274" s="24"/>
      <c r="D274" s="24"/>
      <c r="E274" s="24"/>
      <c r="F274" s="24"/>
      <c r="G274" s="24"/>
      <c r="H274" s="24" t="s">
        <v>483</v>
      </c>
      <c r="I274" s="25">
        <v>45657</v>
      </c>
      <c r="J274" s="24" t="s">
        <v>503</v>
      </c>
      <c r="K274" s="24" t="s">
        <v>554</v>
      </c>
      <c r="L274" s="24" t="s">
        <v>619</v>
      </c>
      <c r="M274" s="24" t="s">
        <v>695</v>
      </c>
      <c r="N274" s="32"/>
      <c r="O274" s="24" t="s">
        <v>10</v>
      </c>
      <c r="P274" s="29">
        <v>-22.33</v>
      </c>
      <c r="Q274" s="29">
        <f t="shared" si="11"/>
        <v>-67.819999999999993</v>
      </c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483</v>
      </c>
      <c r="I275" s="25">
        <v>45657</v>
      </c>
      <c r="J275" s="24" t="s">
        <v>511</v>
      </c>
      <c r="K275" s="24" t="s">
        <v>558</v>
      </c>
      <c r="L275" s="24" t="s">
        <v>619</v>
      </c>
      <c r="M275" s="24" t="s">
        <v>695</v>
      </c>
      <c r="N275" s="32"/>
      <c r="O275" s="24" t="s">
        <v>10</v>
      </c>
      <c r="P275" s="29">
        <v>-11.78</v>
      </c>
      <c r="Q275" s="29">
        <f t="shared" si="11"/>
        <v>-79.599999999999994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483</v>
      </c>
      <c r="I276" s="25">
        <v>45657</v>
      </c>
      <c r="J276" s="24" t="s">
        <v>501</v>
      </c>
      <c r="K276" s="24" t="s">
        <v>553</v>
      </c>
      <c r="L276" s="24" t="s">
        <v>619</v>
      </c>
      <c r="M276" s="24" t="s">
        <v>695</v>
      </c>
      <c r="N276" s="32"/>
      <c r="O276" s="24" t="s">
        <v>10</v>
      </c>
      <c r="P276" s="29">
        <v>-3.82</v>
      </c>
      <c r="Q276" s="29">
        <f t="shared" si="11"/>
        <v>-83.42</v>
      </c>
    </row>
    <row r="277" spans="1:17" ht="15.75" thickBot="1" x14ac:dyDescent="0.3">
      <c r="A277" s="24"/>
      <c r="B277" s="24"/>
      <c r="C277" s="24"/>
      <c r="D277" s="24"/>
      <c r="E277" s="24"/>
      <c r="F277" s="24"/>
      <c r="G277" s="24"/>
      <c r="H277" s="24" t="s">
        <v>483</v>
      </c>
      <c r="I277" s="25">
        <v>45657</v>
      </c>
      <c r="J277" s="24" t="s">
        <v>509</v>
      </c>
      <c r="K277" s="24" t="s">
        <v>557</v>
      </c>
      <c r="L277" s="24" t="s">
        <v>619</v>
      </c>
      <c r="M277" s="24" t="s">
        <v>695</v>
      </c>
      <c r="N277" s="32"/>
      <c r="O277" s="24" t="s">
        <v>10</v>
      </c>
      <c r="P277" s="29">
        <v>-17.84</v>
      </c>
      <c r="Q277" s="29">
        <f t="shared" si="11"/>
        <v>-101.26</v>
      </c>
    </row>
    <row r="278" spans="1:17" ht="15.75" thickBot="1" x14ac:dyDescent="0.3">
      <c r="A278" s="27"/>
      <c r="B278" s="27"/>
      <c r="C278" s="27"/>
      <c r="D278" s="27"/>
      <c r="E278" s="27" t="s">
        <v>441</v>
      </c>
      <c r="F278" s="27"/>
      <c r="G278" s="27"/>
      <c r="H278" s="27"/>
      <c r="I278" s="28"/>
      <c r="J278" s="27"/>
      <c r="K278" s="27"/>
      <c r="L278" s="27"/>
      <c r="M278" s="27"/>
      <c r="N278" s="33"/>
      <c r="O278" s="27"/>
      <c r="P278" s="5">
        <f>ROUND(SUM(P261:P277),5)</f>
        <v>-101.26</v>
      </c>
      <c r="Q278" s="5">
        <f>Q277</f>
        <v>-101.26</v>
      </c>
    </row>
    <row r="279" spans="1:17" ht="15.75" thickBot="1" x14ac:dyDescent="0.3">
      <c r="A279" s="27"/>
      <c r="B279" s="27"/>
      <c r="C279" s="27"/>
      <c r="D279" s="27" t="s">
        <v>190</v>
      </c>
      <c r="E279" s="27"/>
      <c r="F279" s="27"/>
      <c r="G279" s="27"/>
      <c r="H279" s="27"/>
      <c r="I279" s="28"/>
      <c r="J279" s="27"/>
      <c r="K279" s="27"/>
      <c r="L279" s="27"/>
      <c r="M279" s="27"/>
      <c r="N279" s="33"/>
      <c r="O279" s="27"/>
      <c r="P279" s="3">
        <f>ROUND(P242+P260+P278,5)</f>
        <v>-948.75</v>
      </c>
      <c r="Q279" s="3">
        <f>ROUND(Q242+Q260+Q278,5)</f>
        <v>-948.75</v>
      </c>
    </row>
    <row r="280" spans="1:17" x14ac:dyDescent="0.25">
      <c r="A280" s="27"/>
      <c r="B280" s="27"/>
      <c r="C280" s="27" t="s">
        <v>191</v>
      </c>
      <c r="D280" s="27"/>
      <c r="E280" s="27"/>
      <c r="F280" s="27"/>
      <c r="G280" s="27"/>
      <c r="H280" s="27"/>
      <c r="I280" s="28"/>
      <c r="J280" s="27"/>
      <c r="K280" s="27"/>
      <c r="L280" s="27"/>
      <c r="M280" s="27"/>
      <c r="N280" s="33"/>
      <c r="O280" s="27"/>
      <c r="P280" s="2">
        <f>ROUND(P173+P183+P235+P279,5)</f>
        <v>-66177.509999999995</v>
      </c>
      <c r="Q280" s="2">
        <f>ROUND(Q173+Q183+Q235+Q279,5)</f>
        <v>-66177.509999999995</v>
      </c>
    </row>
    <row r="281" spans="1:17" x14ac:dyDescent="0.25">
      <c r="A281" s="1"/>
      <c r="B281" s="1"/>
      <c r="C281" s="1" t="s">
        <v>192</v>
      </c>
      <c r="D281" s="1"/>
      <c r="E281" s="1"/>
      <c r="F281" s="1"/>
      <c r="G281" s="1"/>
      <c r="H281" s="1"/>
      <c r="I281" s="22"/>
      <c r="J281" s="1"/>
      <c r="K281" s="1"/>
      <c r="L281" s="1"/>
      <c r="M281" s="1"/>
      <c r="N281" s="31"/>
      <c r="O281" s="1"/>
      <c r="P281" s="23"/>
      <c r="Q281" s="23"/>
    </row>
    <row r="282" spans="1:17" x14ac:dyDescent="0.25">
      <c r="A282" s="1"/>
      <c r="B282" s="1"/>
      <c r="C282" s="1"/>
      <c r="D282" s="1" t="s">
        <v>194</v>
      </c>
      <c r="E282" s="1"/>
      <c r="F282" s="1"/>
      <c r="G282" s="1"/>
      <c r="H282" s="1"/>
      <c r="I282" s="22"/>
      <c r="J282" s="1"/>
      <c r="K282" s="1"/>
      <c r="L282" s="1"/>
      <c r="M282" s="1"/>
      <c r="N282" s="31"/>
      <c r="O282" s="1"/>
      <c r="P282" s="23"/>
      <c r="Q282" s="23"/>
    </row>
    <row r="283" spans="1:17" x14ac:dyDescent="0.25">
      <c r="A283" s="24"/>
      <c r="B283" s="24"/>
      <c r="C283" s="24"/>
      <c r="D283" s="24"/>
      <c r="E283" s="24"/>
      <c r="F283" s="24"/>
      <c r="G283" s="24"/>
      <c r="H283" s="24" t="s">
        <v>481</v>
      </c>
      <c r="I283" s="25">
        <v>45643</v>
      </c>
      <c r="J283" s="24" t="s">
        <v>516</v>
      </c>
      <c r="K283" s="24" t="s">
        <v>562</v>
      </c>
      <c r="L283" s="24" t="s">
        <v>623</v>
      </c>
      <c r="M283" s="24" t="s">
        <v>695</v>
      </c>
      <c r="N283" s="32"/>
      <c r="O283" s="24" t="s">
        <v>40</v>
      </c>
      <c r="P283" s="29">
        <v>-3995</v>
      </c>
      <c r="Q283" s="29">
        <f>ROUND(Q282+P283,5)</f>
        <v>-3995</v>
      </c>
    </row>
    <row r="284" spans="1:17" ht="15.75" thickBot="1" x14ac:dyDescent="0.3">
      <c r="A284" s="24"/>
      <c r="B284" s="24"/>
      <c r="C284" s="24"/>
      <c r="D284" s="24"/>
      <c r="E284" s="24"/>
      <c r="F284" s="24"/>
      <c r="G284" s="24"/>
      <c r="H284" s="24" t="s">
        <v>481</v>
      </c>
      <c r="I284" s="25">
        <v>45654</v>
      </c>
      <c r="J284" s="24" t="s">
        <v>517</v>
      </c>
      <c r="K284" s="24" t="s">
        <v>563</v>
      </c>
      <c r="L284" s="24" t="s">
        <v>624</v>
      </c>
      <c r="M284" s="24" t="s">
        <v>695</v>
      </c>
      <c r="N284" s="32"/>
      <c r="O284" s="24" t="s">
        <v>40</v>
      </c>
      <c r="P284" s="29">
        <v>-1960</v>
      </c>
      <c r="Q284" s="29">
        <f>ROUND(Q283+P284,5)</f>
        <v>-5955</v>
      </c>
    </row>
    <row r="285" spans="1:17" ht="15.75" thickBot="1" x14ac:dyDescent="0.3">
      <c r="A285" s="27"/>
      <c r="B285" s="27"/>
      <c r="C285" s="27"/>
      <c r="D285" s="27" t="s">
        <v>442</v>
      </c>
      <c r="E285" s="27"/>
      <c r="F285" s="27"/>
      <c r="G285" s="27"/>
      <c r="H285" s="27"/>
      <c r="I285" s="28"/>
      <c r="J285" s="27"/>
      <c r="K285" s="27"/>
      <c r="L285" s="27"/>
      <c r="M285" s="27"/>
      <c r="N285" s="33"/>
      <c r="O285" s="27"/>
      <c r="P285" s="3">
        <f>ROUND(SUM(P282:P284),5)</f>
        <v>-5955</v>
      </c>
      <c r="Q285" s="3">
        <f>Q284</f>
        <v>-5955</v>
      </c>
    </row>
    <row r="286" spans="1:17" x14ac:dyDescent="0.25">
      <c r="A286" s="27"/>
      <c r="B286" s="27"/>
      <c r="C286" s="27" t="s">
        <v>196</v>
      </c>
      <c r="D286" s="27"/>
      <c r="E286" s="27"/>
      <c r="F286" s="27"/>
      <c r="G286" s="27"/>
      <c r="H286" s="27"/>
      <c r="I286" s="28"/>
      <c r="J286" s="27"/>
      <c r="K286" s="27"/>
      <c r="L286" s="27"/>
      <c r="M286" s="27"/>
      <c r="N286" s="33"/>
      <c r="O286" s="27"/>
      <c r="P286" s="2">
        <f>P285</f>
        <v>-5955</v>
      </c>
      <c r="Q286" s="2">
        <f>Q285</f>
        <v>-5955</v>
      </c>
    </row>
    <row r="287" spans="1:17" x14ac:dyDescent="0.25">
      <c r="A287" s="1"/>
      <c r="B287" s="1"/>
      <c r="C287" s="1" t="s">
        <v>197</v>
      </c>
      <c r="D287" s="1"/>
      <c r="E287" s="1"/>
      <c r="F287" s="1"/>
      <c r="G287" s="1"/>
      <c r="H287" s="1"/>
      <c r="I287" s="22"/>
      <c r="J287" s="1"/>
      <c r="K287" s="1"/>
      <c r="L287" s="1"/>
      <c r="M287" s="1"/>
      <c r="N287" s="31"/>
      <c r="O287" s="1"/>
      <c r="P287" s="23"/>
      <c r="Q287" s="23"/>
    </row>
    <row r="288" spans="1:17" x14ac:dyDescent="0.25">
      <c r="A288" s="1"/>
      <c r="B288" s="1"/>
      <c r="C288" s="1"/>
      <c r="D288" s="1" t="s">
        <v>198</v>
      </c>
      <c r="E288" s="1"/>
      <c r="F288" s="1"/>
      <c r="G288" s="1"/>
      <c r="H288" s="1"/>
      <c r="I288" s="22"/>
      <c r="J288" s="1"/>
      <c r="K288" s="1"/>
      <c r="L288" s="1"/>
      <c r="M288" s="1"/>
      <c r="N288" s="31"/>
      <c r="O288" s="1"/>
      <c r="P288" s="23"/>
      <c r="Q288" s="23"/>
    </row>
    <row r="289" spans="1:17" x14ac:dyDescent="0.25">
      <c r="A289" s="1"/>
      <c r="B289" s="1"/>
      <c r="C289" s="1"/>
      <c r="D289" s="1"/>
      <c r="E289" s="1" t="s">
        <v>199</v>
      </c>
      <c r="F289" s="1"/>
      <c r="G289" s="1"/>
      <c r="H289" s="1"/>
      <c r="I289" s="22"/>
      <c r="J289" s="1"/>
      <c r="K289" s="1"/>
      <c r="L289" s="1"/>
      <c r="M289" s="1"/>
      <c r="N289" s="31"/>
      <c r="O289" s="1"/>
      <c r="P289" s="23"/>
      <c r="Q289" s="23"/>
    </row>
    <row r="290" spans="1:17" x14ac:dyDescent="0.25">
      <c r="A290" s="1"/>
      <c r="B290" s="1"/>
      <c r="C290" s="1"/>
      <c r="D290" s="1"/>
      <c r="E290" s="1"/>
      <c r="F290" s="1" t="s">
        <v>200</v>
      </c>
      <c r="G290" s="1"/>
      <c r="H290" s="1"/>
      <c r="I290" s="22"/>
      <c r="J290" s="1"/>
      <c r="K290" s="1"/>
      <c r="L290" s="1"/>
      <c r="M290" s="1"/>
      <c r="N290" s="31"/>
      <c r="O290" s="1"/>
      <c r="P290" s="23"/>
      <c r="Q290" s="23"/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482</v>
      </c>
      <c r="I291" s="25">
        <v>45629</v>
      </c>
      <c r="J291" s="24"/>
      <c r="K291" s="24" t="s">
        <v>564</v>
      </c>
      <c r="L291" s="24" t="s">
        <v>625</v>
      </c>
      <c r="M291" s="24" t="s">
        <v>695</v>
      </c>
      <c r="N291" s="32"/>
      <c r="O291" s="24" t="s">
        <v>43</v>
      </c>
      <c r="P291" s="29">
        <v>-81.95</v>
      </c>
      <c r="Q291" s="29">
        <f>ROUND(Q290+P291,5)</f>
        <v>-81.95</v>
      </c>
    </row>
    <row r="292" spans="1:17" ht="15.75" thickBot="1" x14ac:dyDescent="0.3">
      <c r="A292" s="24"/>
      <c r="B292" s="24"/>
      <c r="C292" s="24"/>
      <c r="D292" s="24"/>
      <c r="E292" s="24"/>
      <c r="F292" s="24"/>
      <c r="G292" s="24"/>
      <c r="H292" s="24" t="s">
        <v>482</v>
      </c>
      <c r="I292" s="25">
        <v>45629</v>
      </c>
      <c r="J292" s="24"/>
      <c r="K292" s="24" t="s">
        <v>564</v>
      </c>
      <c r="L292" s="24" t="s">
        <v>626</v>
      </c>
      <c r="M292" s="24" t="s">
        <v>695</v>
      </c>
      <c r="N292" s="32"/>
      <c r="O292" s="24" t="s">
        <v>43</v>
      </c>
      <c r="P292" s="26">
        <v>-18.579999999999998</v>
      </c>
      <c r="Q292" s="26">
        <f>ROUND(Q291+P292,5)</f>
        <v>-100.53</v>
      </c>
    </row>
    <row r="293" spans="1:17" x14ac:dyDescent="0.25">
      <c r="A293" s="27"/>
      <c r="B293" s="27"/>
      <c r="C293" s="27"/>
      <c r="D293" s="27"/>
      <c r="E293" s="27"/>
      <c r="F293" s="27" t="s">
        <v>443</v>
      </c>
      <c r="G293" s="27"/>
      <c r="H293" s="27"/>
      <c r="I293" s="28"/>
      <c r="J293" s="27"/>
      <c r="K293" s="27"/>
      <c r="L293" s="27"/>
      <c r="M293" s="27"/>
      <c r="N293" s="33"/>
      <c r="O293" s="27"/>
      <c r="P293" s="2">
        <f>ROUND(SUM(P290:P292),5)</f>
        <v>-100.53</v>
      </c>
      <c r="Q293" s="2">
        <f>Q292</f>
        <v>-100.53</v>
      </c>
    </row>
    <row r="294" spans="1:17" x14ac:dyDescent="0.25">
      <c r="A294" s="1"/>
      <c r="B294" s="1"/>
      <c r="C294" s="1"/>
      <c r="D294" s="1"/>
      <c r="E294" s="1"/>
      <c r="F294" s="1" t="s">
        <v>201</v>
      </c>
      <c r="G294" s="1"/>
      <c r="H294" s="1"/>
      <c r="I294" s="22"/>
      <c r="J294" s="1"/>
      <c r="K294" s="1"/>
      <c r="L294" s="1"/>
      <c r="M294" s="1"/>
      <c r="N294" s="31"/>
      <c r="O294" s="1"/>
      <c r="P294" s="23"/>
      <c r="Q294" s="23"/>
    </row>
    <row r="295" spans="1:17" ht="15.75" thickBot="1" x14ac:dyDescent="0.3">
      <c r="A295" s="21"/>
      <c r="B295" s="21"/>
      <c r="C295" s="21"/>
      <c r="D295" s="21"/>
      <c r="E295" s="21"/>
      <c r="F295" s="21"/>
      <c r="G295" s="24"/>
      <c r="H295" s="24" t="s">
        <v>481</v>
      </c>
      <c r="I295" s="25">
        <v>45635</v>
      </c>
      <c r="J295" s="24" t="s">
        <v>518</v>
      </c>
      <c r="K295" s="24" t="s">
        <v>565</v>
      </c>
      <c r="L295" s="24" t="s">
        <v>627</v>
      </c>
      <c r="M295" s="24" t="s">
        <v>695</v>
      </c>
      <c r="N295" s="32"/>
      <c r="O295" s="24" t="s">
        <v>40</v>
      </c>
      <c r="P295" s="29">
        <v>-190</v>
      </c>
      <c r="Q295" s="29">
        <f>ROUND(Q294+P295,5)</f>
        <v>-190</v>
      </c>
    </row>
    <row r="296" spans="1:17" ht="15.75" thickBot="1" x14ac:dyDescent="0.3">
      <c r="A296" s="27"/>
      <c r="B296" s="27"/>
      <c r="C296" s="27"/>
      <c r="D296" s="27"/>
      <c r="E296" s="27"/>
      <c r="F296" s="27" t="s">
        <v>444</v>
      </c>
      <c r="G296" s="27"/>
      <c r="H296" s="27"/>
      <c r="I296" s="28"/>
      <c r="J296" s="27"/>
      <c r="K296" s="27"/>
      <c r="L296" s="27"/>
      <c r="M296" s="27"/>
      <c r="N296" s="33"/>
      <c r="O296" s="27"/>
      <c r="P296" s="5">
        <f>ROUND(SUM(P294:P295),5)</f>
        <v>-190</v>
      </c>
      <c r="Q296" s="5">
        <f>Q295</f>
        <v>-190</v>
      </c>
    </row>
    <row r="297" spans="1:17" ht="15.75" thickBot="1" x14ac:dyDescent="0.3">
      <c r="A297" s="27"/>
      <c r="B297" s="27"/>
      <c r="C297" s="27"/>
      <c r="D297" s="27"/>
      <c r="E297" s="27" t="s">
        <v>202</v>
      </c>
      <c r="F297" s="27"/>
      <c r="G297" s="27"/>
      <c r="H297" s="27"/>
      <c r="I297" s="28"/>
      <c r="J297" s="27"/>
      <c r="K297" s="27"/>
      <c r="L297" s="27"/>
      <c r="M297" s="27"/>
      <c r="N297" s="33"/>
      <c r="O297" s="27"/>
      <c r="P297" s="3">
        <f>ROUND(P293+P296,5)</f>
        <v>-290.52999999999997</v>
      </c>
      <c r="Q297" s="3">
        <f>ROUND(Q293+Q296,5)</f>
        <v>-290.52999999999997</v>
      </c>
    </row>
    <row r="298" spans="1:17" x14ac:dyDescent="0.25">
      <c r="A298" s="27"/>
      <c r="B298" s="27"/>
      <c r="C298" s="27"/>
      <c r="D298" s="27" t="s">
        <v>205</v>
      </c>
      <c r="E298" s="27"/>
      <c r="F298" s="27"/>
      <c r="G298" s="27"/>
      <c r="H298" s="27"/>
      <c r="I298" s="28"/>
      <c r="J298" s="27"/>
      <c r="K298" s="27"/>
      <c r="L298" s="27"/>
      <c r="M298" s="27"/>
      <c r="N298" s="33"/>
      <c r="O298" s="27"/>
      <c r="P298" s="2">
        <f>P297</f>
        <v>-290.52999999999997</v>
      </c>
      <c r="Q298" s="2">
        <f>Q297</f>
        <v>-290.52999999999997</v>
      </c>
    </row>
    <row r="299" spans="1:17" x14ac:dyDescent="0.25">
      <c r="A299" s="1"/>
      <c r="B299" s="1"/>
      <c r="C299" s="1"/>
      <c r="D299" s="1" t="s">
        <v>207</v>
      </c>
      <c r="E299" s="1"/>
      <c r="F299" s="1"/>
      <c r="G299" s="1"/>
      <c r="H299" s="1"/>
      <c r="I299" s="22"/>
      <c r="J299" s="1"/>
      <c r="K299" s="1"/>
      <c r="L299" s="1"/>
      <c r="M299" s="1"/>
      <c r="N299" s="31"/>
      <c r="O299" s="1"/>
      <c r="P299" s="23"/>
      <c r="Q299" s="23"/>
    </row>
    <row r="300" spans="1:17" x14ac:dyDescent="0.25">
      <c r="A300" s="1"/>
      <c r="B300" s="1"/>
      <c r="C300" s="1"/>
      <c r="D300" s="1"/>
      <c r="E300" s="1" t="s">
        <v>208</v>
      </c>
      <c r="F300" s="1"/>
      <c r="G300" s="1"/>
      <c r="H300" s="1"/>
      <c r="I300" s="22"/>
      <c r="J300" s="1"/>
      <c r="K300" s="1"/>
      <c r="L300" s="1"/>
      <c r="M300" s="1"/>
      <c r="N300" s="31"/>
      <c r="O300" s="1"/>
      <c r="P300" s="23"/>
      <c r="Q300" s="23"/>
    </row>
    <row r="301" spans="1:17" x14ac:dyDescent="0.25">
      <c r="A301" s="24"/>
      <c r="B301" s="24"/>
      <c r="C301" s="24"/>
      <c r="D301" s="24"/>
      <c r="E301" s="24"/>
      <c r="F301" s="24"/>
      <c r="G301" s="24"/>
      <c r="H301" s="24" t="s">
        <v>481</v>
      </c>
      <c r="I301" s="25">
        <v>45646</v>
      </c>
      <c r="J301" s="24" t="s">
        <v>519</v>
      </c>
      <c r="K301" s="24" t="s">
        <v>566</v>
      </c>
      <c r="L301" s="24" t="s">
        <v>628</v>
      </c>
      <c r="M301" s="24" t="s">
        <v>695</v>
      </c>
      <c r="N301" s="32"/>
      <c r="O301" s="24" t="s">
        <v>40</v>
      </c>
      <c r="P301" s="29">
        <v>-49.1</v>
      </c>
      <c r="Q301" s="29">
        <f t="shared" ref="Q301:Q308" si="12">ROUND(Q300+P301,5)</f>
        <v>-49.1</v>
      </c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481</v>
      </c>
      <c r="I302" s="25">
        <v>45646</v>
      </c>
      <c r="J302" s="24" t="s">
        <v>519</v>
      </c>
      <c r="K302" s="24" t="s">
        <v>566</v>
      </c>
      <c r="L302" s="24" t="s">
        <v>629</v>
      </c>
      <c r="M302" s="24" t="s">
        <v>695</v>
      </c>
      <c r="N302" s="32"/>
      <c r="O302" s="24" t="s">
        <v>40</v>
      </c>
      <c r="P302" s="29">
        <v>-52.1</v>
      </c>
      <c r="Q302" s="29">
        <f t="shared" si="12"/>
        <v>-101.2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481</v>
      </c>
      <c r="I303" s="25">
        <v>45646</v>
      </c>
      <c r="J303" s="24" t="s">
        <v>519</v>
      </c>
      <c r="K303" s="24" t="s">
        <v>566</v>
      </c>
      <c r="L303" s="24" t="s">
        <v>630</v>
      </c>
      <c r="M303" s="24" t="s">
        <v>695</v>
      </c>
      <c r="N303" s="32"/>
      <c r="O303" s="24" t="s">
        <v>40</v>
      </c>
      <c r="P303" s="29">
        <v>-49.1</v>
      </c>
      <c r="Q303" s="29">
        <f t="shared" si="12"/>
        <v>-150.30000000000001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481</v>
      </c>
      <c r="I304" s="25">
        <v>45646</v>
      </c>
      <c r="J304" s="24" t="s">
        <v>519</v>
      </c>
      <c r="K304" s="24" t="s">
        <v>566</v>
      </c>
      <c r="L304" s="24" t="s">
        <v>631</v>
      </c>
      <c r="M304" s="24" t="s">
        <v>695</v>
      </c>
      <c r="N304" s="32"/>
      <c r="O304" s="24" t="s">
        <v>40</v>
      </c>
      <c r="P304" s="29">
        <v>-44.05</v>
      </c>
      <c r="Q304" s="29">
        <f t="shared" si="12"/>
        <v>-194.35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481</v>
      </c>
      <c r="I305" s="25">
        <v>45646</v>
      </c>
      <c r="J305" s="24" t="s">
        <v>519</v>
      </c>
      <c r="K305" s="24" t="s">
        <v>566</v>
      </c>
      <c r="L305" s="24" t="s">
        <v>632</v>
      </c>
      <c r="M305" s="24" t="s">
        <v>695</v>
      </c>
      <c r="N305" s="32"/>
      <c r="O305" s="24" t="s">
        <v>40</v>
      </c>
      <c r="P305" s="29">
        <v>-40.04</v>
      </c>
      <c r="Q305" s="29">
        <f t="shared" si="12"/>
        <v>-234.39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481</v>
      </c>
      <c r="I306" s="25">
        <v>45646</v>
      </c>
      <c r="J306" s="24" t="s">
        <v>519</v>
      </c>
      <c r="K306" s="24" t="s">
        <v>566</v>
      </c>
      <c r="L306" s="24" t="s">
        <v>633</v>
      </c>
      <c r="M306" s="24" t="s">
        <v>695</v>
      </c>
      <c r="N306" s="32"/>
      <c r="O306" s="24" t="s">
        <v>40</v>
      </c>
      <c r="P306" s="29">
        <v>-49.1</v>
      </c>
      <c r="Q306" s="29">
        <f t="shared" si="12"/>
        <v>-283.49</v>
      </c>
    </row>
    <row r="307" spans="1:17" x14ac:dyDescent="0.25">
      <c r="A307" s="24"/>
      <c r="B307" s="24"/>
      <c r="C307" s="24"/>
      <c r="D307" s="24"/>
      <c r="E307" s="24"/>
      <c r="F307" s="24"/>
      <c r="G307" s="24"/>
      <c r="H307" s="24" t="s">
        <v>483</v>
      </c>
      <c r="I307" s="25">
        <v>45657</v>
      </c>
      <c r="J307" s="24" t="s">
        <v>502</v>
      </c>
      <c r="K307" s="24" t="s">
        <v>554</v>
      </c>
      <c r="L307" s="24" t="s">
        <v>620</v>
      </c>
      <c r="M307" s="24" t="s">
        <v>695</v>
      </c>
      <c r="N307" s="32" t="s">
        <v>425</v>
      </c>
      <c r="O307" s="24" t="s">
        <v>10</v>
      </c>
      <c r="P307" s="29">
        <v>0</v>
      </c>
      <c r="Q307" s="29">
        <f t="shared" si="12"/>
        <v>-283.49</v>
      </c>
    </row>
    <row r="308" spans="1:17" ht="15.75" thickBot="1" x14ac:dyDescent="0.3">
      <c r="A308" s="24"/>
      <c r="B308" s="24"/>
      <c r="C308" s="24"/>
      <c r="D308" s="24"/>
      <c r="E308" s="24"/>
      <c r="F308" s="24"/>
      <c r="G308" s="24"/>
      <c r="H308" s="24" t="s">
        <v>483</v>
      </c>
      <c r="I308" s="25">
        <v>45657</v>
      </c>
      <c r="J308" s="24" t="s">
        <v>503</v>
      </c>
      <c r="K308" s="24" t="s">
        <v>554</v>
      </c>
      <c r="L308" s="24" t="s">
        <v>619</v>
      </c>
      <c r="M308" s="24" t="s">
        <v>695</v>
      </c>
      <c r="N308" s="32"/>
      <c r="O308" s="24" t="s">
        <v>10</v>
      </c>
      <c r="P308" s="26">
        <v>437.9</v>
      </c>
      <c r="Q308" s="26">
        <f t="shared" si="12"/>
        <v>154.41</v>
      </c>
    </row>
    <row r="309" spans="1:17" x14ac:dyDescent="0.25">
      <c r="A309" s="27"/>
      <c r="B309" s="27"/>
      <c r="C309" s="27"/>
      <c r="D309" s="27"/>
      <c r="E309" s="27" t="s">
        <v>445</v>
      </c>
      <c r="F309" s="27"/>
      <c r="G309" s="27"/>
      <c r="H309" s="27"/>
      <c r="I309" s="28"/>
      <c r="J309" s="27"/>
      <c r="K309" s="27"/>
      <c r="L309" s="27"/>
      <c r="M309" s="27"/>
      <c r="N309" s="33"/>
      <c r="O309" s="27"/>
      <c r="P309" s="2">
        <f>ROUND(SUM(P300:P308),5)</f>
        <v>154.41</v>
      </c>
      <c r="Q309" s="2">
        <f>Q308</f>
        <v>154.41</v>
      </c>
    </row>
    <row r="310" spans="1:17" x14ac:dyDescent="0.25">
      <c r="A310" s="1"/>
      <c r="B310" s="1"/>
      <c r="C310" s="1"/>
      <c r="D310" s="1"/>
      <c r="E310" s="1" t="s">
        <v>209</v>
      </c>
      <c r="F310" s="1"/>
      <c r="G310" s="1"/>
      <c r="H310" s="1"/>
      <c r="I310" s="22"/>
      <c r="J310" s="1"/>
      <c r="K310" s="1"/>
      <c r="L310" s="1"/>
      <c r="M310" s="1"/>
      <c r="N310" s="31"/>
      <c r="O310" s="1"/>
      <c r="P310" s="23"/>
      <c r="Q310" s="23"/>
    </row>
    <row r="311" spans="1:17" x14ac:dyDescent="0.25">
      <c r="A311" s="24"/>
      <c r="B311" s="24"/>
      <c r="C311" s="24"/>
      <c r="D311" s="24"/>
      <c r="E311" s="24"/>
      <c r="F311" s="24"/>
      <c r="G311" s="24"/>
      <c r="H311" s="24" t="s">
        <v>481</v>
      </c>
      <c r="I311" s="25">
        <v>45646</v>
      </c>
      <c r="J311" s="24" t="s">
        <v>519</v>
      </c>
      <c r="K311" s="24" t="s">
        <v>566</v>
      </c>
      <c r="L311" s="24" t="s">
        <v>634</v>
      </c>
      <c r="M311" s="24" t="s">
        <v>695</v>
      </c>
      <c r="N311" s="32"/>
      <c r="O311" s="24" t="s">
        <v>40</v>
      </c>
      <c r="P311" s="29">
        <v>-40.04</v>
      </c>
      <c r="Q311" s="29">
        <f>ROUND(Q310+P311,5)</f>
        <v>-40.04</v>
      </c>
    </row>
    <row r="312" spans="1:17" ht="15.75" thickBot="1" x14ac:dyDescent="0.3">
      <c r="A312" s="24"/>
      <c r="B312" s="24"/>
      <c r="C312" s="24"/>
      <c r="D312" s="24"/>
      <c r="E312" s="24"/>
      <c r="F312" s="24"/>
      <c r="G312" s="24"/>
      <c r="H312" s="24" t="s">
        <v>481</v>
      </c>
      <c r="I312" s="25">
        <v>45646</v>
      </c>
      <c r="J312" s="24" t="s">
        <v>519</v>
      </c>
      <c r="K312" s="24" t="s">
        <v>566</v>
      </c>
      <c r="L312" s="24" t="s">
        <v>635</v>
      </c>
      <c r="M312" s="24" t="s">
        <v>695</v>
      </c>
      <c r="N312" s="32"/>
      <c r="O312" s="24" t="s">
        <v>40</v>
      </c>
      <c r="P312" s="26">
        <v>-40.04</v>
      </c>
      <c r="Q312" s="26">
        <f>ROUND(Q311+P312,5)</f>
        <v>-80.08</v>
      </c>
    </row>
    <row r="313" spans="1:17" x14ac:dyDescent="0.25">
      <c r="A313" s="27"/>
      <c r="B313" s="27"/>
      <c r="C313" s="27"/>
      <c r="D313" s="27"/>
      <c r="E313" s="27" t="s">
        <v>446</v>
      </c>
      <c r="F313" s="27"/>
      <c r="G313" s="27"/>
      <c r="H313" s="27"/>
      <c r="I313" s="28"/>
      <c r="J313" s="27"/>
      <c r="K313" s="27"/>
      <c r="L313" s="27"/>
      <c r="M313" s="27"/>
      <c r="N313" s="33"/>
      <c r="O313" s="27"/>
      <c r="P313" s="2">
        <f>ROUND(SUM(P310:P312),5)</f>
        <v>-80.08</v>
      </c>
      <c r="Q313" s="2">
        <f>Q312</f>
        <v>-80.08</v>
      </c>
    </row>
    <row r="314" spans="1:17" x14ac:dyDescent="0.25">
      <c r="A314" s="1"/>
      <c r="B314" s="1"/>
      <c r="C314" s="1"/>
      <c r="D314" s="1"/>
      <c r="E314" s="1" t="s">
        <v>210</v>
      </c>
      <c r="F314" s="1"/>
      <c r="G314" s="1"/>
      <c r="H314" s="1"/>
      <c r="I314" s="22"/>
      <c r="J314" s="1"/>
      <c r="K314" s="1"/>
      <c r="L314" s="1"/>
      <c r="M314" s="1"/>
      <c r="N314" s="31"/>
      <c r="O314" s="1"/>
      <c r="P314" s="23"/>
      <c r="Q314" s="23"/>
    </row>
    <row r="315" spans="1:17" ht="15.75" thickBot="1" x14ac:dyDescent="0.3">
      <c r="A315" s="21"/>
      <c r="B315" s="21"/>
      <c r="C315" s="21"/>
      <c r="D315" s="21"/>
      <c r="E315" s="21"/>
      <c r="F315" s="21"/>
      <c r="G315" s="24"/>
      <c r="H315" s="24" t="s">
        <v>481</v>
      </c>
      <c r="I315" s="25">
        <v>45636</v>
      </c>
      <c r="J315" s="24" t="s">
        <v>520</v>
      </c>
      <c r="K315" s="24" t="s">
        <v>567</v>
      </c>
      <c r="L315" s="24" t="s">
        <v>636</v>
      </c>
      <c r="M315" s="24" t="s">
        <v>695</v>
      </c>
      <c r="N315" s="32"/>
      <c r="O315" s="24" t="s">
        <v>40</v>
      </c>
      <c r="P315" s="26">
        <v>-387.3</v>
      </c>
      <c r="Q315" s="26">
        <f>ROUND(Q314+P315,5)</f>
        <v>-387.3</v>
      </c>
    </row>
    <row r="316" spans="1:17" x14ac:dyDescent="0.25">
      <c r="A316" s="27"/>
      <c r="B316" s="27"/>
      <c r="C316" s="27"/>
      <c r="D316" s="27"/>
      <c r="E316" s="27" t="s">
        <v>447</v>
      </c>
      <c r="F316" s="27"/>
      <c r="G316" s="27"/>
      <c r="H316" s="27"/>
      <c r="I316" s="28"/>
      <c r="J316" s="27"/>
      <c r="K316" s="27"/>
      <c r="L316" s="27"/>
      <c r="M316" s="27"/>
      <c r="N316" s="33"/>
      <c r="O316" s="27"/>
      <c r="P316" s="2">
        <f>ROUND(SUM(P314:P315),5)</f>
        <v>-387.3</v>
      </c>
      <c r="Q316" s="2">
        <f>Q315</f>
        <v>-387.3</v>
      </c>
    </row>
    <row r="317" spans="1:17" x14ac:dyDescent="0.25">
      <c r="A317" s="1"/>
      <c r="B317" s="1"/>
      <c r="C317" s="1"/>
      <c r="D317" s="1"/>
      <c r="E317" s="1" t="s">
        <v>211</v>
      </c>
      <c r="F317" s="1"/>
      <c r="G317" s="1"/>
      <c r="H317" s="1"/>
      <c r="I317" s="22"/>
      <c r="J317" s="1"/>
      <c r="K317" s="1"/>
      <c r="L317" s="1"/>
      <c r="M317" s="1"/>
      <c r="N317" s="31"/>
      <c r="O317" s="1"/>
      <c r="P317" s="23"/>
      <c r="Q317" s="23"/>
    </row>
    <row r="318" spans="1:17" ht="15.75" thickBot="1" x14ac:dyDescent="0.3">
      <c r="A318" s="21"/>
      <c r="B318" s="21"/>
      <c r="C318" s="21"/>
      <c r="D318" s="21"/>
      <c r="E318" s="21"/>
      <c r="F318" s="21"/>
      <c r="G318" s="24"/>
      <c r="H318" s="24" t="s">
        <v>481</v>
      </c>
      <c r="I318" s="25">
        <v>45636</v>
      </c>
      <c r="J318" s="24" t="s">
        <v>520</v>
      </c>
      <c r="K318" s="24" t="s">
        <v>567</v>
      </c>
      <c r="L318" s="24" t="s">
        <v>637</v>
      </c>
      <c r="M318" s="24" t="s">
        <v>695</v>
      </c>
      <c r="N318" s="32"/>
      <c r="O318" s="24" t="s">
        <v>40</v>
      </c>
      <c r="P318" s="26">
        <v>-94.54</v>
      </c>
      <c r="Q318" s="26">
        <f>ROUND(Q317+P318,5)</f>
        <v>-94.54</v>
      </c>
    </row>
    <row r="319" spans="1:17" x14ac:dyDescent="0.25">
      <c r="A319" s="27"/>
      <c r="B319" s="27"/>
      <c r="C319" s="27"/>
      <c r="D319" s="27"/>
      <c r="E319" s="27" t="s">
        <v>448</v>
      </c>
      <c r="F319" s="27"/>
      <c r="G319" s="27"/>
      <c r="H319" s="27"/>
      <c r="I319" s="28"/>
      <c r="J319" s="27"/>
      <c r="K319" s="27"/>
      <c r="L319" s="27"/>
      <c r="M319" s="27"/>
      <c r="N319" s="33"/>
      <c r="O319" s="27"/>
      <c r="P319" s="2">
        <f>ROUND(SUM(P317:P318),5)</f>
        <v>-94.54</v>
      </c>
      <c r="Q319" s="2">
        <f>Q318</f>
        <v>-94.54</v>
      </c>
    </row>
    <row r="320" spans="1:17" x14ac:dyDescent="0.25">
      <c r="A320" s="1"/>
      <c r="B320" s="1"/>
      <c r="C320" s="1"/>
      <c r="D320" s="1"/>
      <c r="E320" s="1" t="s">
        <v>212</v>
      </c>
      <c r="F320" s="1"/>
      <c r="G320" s="1"/>
      <c r="H320" s="1"/>
      <c r="I320" s="22"/>
      <c r="J320" s="1"/>
      <c r="K320" s="1"/>
      <c r="L320" s="1"/>
      <c r="M320" s="1"/>
      <c r="N320" s="31"/>
      <c r="O320" s="1"/>
      <c r="P320" s="23"/>
      <c r="Q320" s="23"/>
    </row>
    <row r="321" spans="1:17" ht="15.75" thickBot="1" x14ac:dyDescent="0.3">
      <c r="A321" s="21"/>
      <c r="B321" s="21"/>
      <c r="C321" s="21"/>
      <c r="D321" s="21"/>
      <c r="E321" s="21"/>
      <c r="F321" s="21"/>
      <c r="G321" s="24"/>
      <c r="H321" s="24" t="s">
        <v>481</v>
      </c>
      <c r="I321" s="25">
        <v>45636</v>
      </c>
      <c r="J321" s="24" t="s">
        <v>520</v>
      </c>
      <c r="K321" s="24" t="s">
        <v>567</v>
      </c>
      <c r="L321" s="24" t="s">
        <v>638</v>
      </c>
      <c r="M321" s="24" t="s">
        <v>695</v>
      </c>
      <c r="N321" s="32"/>
      <c r="O321" s="24" t="s">
        <v>40</v>
      </c>
      <c r="P321" s="29">
        <v>-94.54</v>
      </c>
      <c r="Q321" s="29">
        <f>ROUND(Q320+P321,5)</f>
        <v>-94.54</v>
      </c>
    </row>
    <row r="322" spans="1:17" ht="15.75" thickBot="1" x14ac:dyDescent="0.3">
      <c r="A322" s="27"/>
      <c r="B322" s="27"/>
      <c r="C322" s="27"/>
      <c r="D322" s="27"/>
      <c r="E322" s="27" t="s">
        <v>449</v>
      </c>
      <c r="F322" s="27"/>
      <c r="G322" s="27"/>
      <c r="H322" s="27"/>
      <c r="I322" s="28"/>
      <c r="J322" s="27"/>
      <c r="K322" s="27"/>
      <c r="L322" s="27"/>
      <c r="M322" s="27"/>
      <c r="N322" s="33"/>
      <c r="O322" s="27"/>
      <c r="P322" s="3">
        <f>ROUND(SUM(P320:P321),5)</f>
        <v>-94.54</v>
      </c>
      <c r="Q322" s="3">
        <f>Q321</f>
        <v>-94.54</v>
      </c>
    </row>
    <row r="323" spans="1:17" x14ac:dyDescent="0.25">
      <c r="A323" s="27"/>
      <c r="B323" s="27"/>
      <c r="C323" s="27"/>
      <c r="D323" s="27" t="s">
        <v>213</v>
      </c>
      <c r="E323" s="27"/>
      <c r="F323" s="27"/>
      <c r="G323" s="27"/>
      <c r="H323" s="27"/>
      <c r="I323" s="28"/>
      <c r="J323" s="27"/>
      <c r="K323" s="27"/>
      <c r="L323" s="27"/>
      <c r="M323" s="27"/>
      <c r="N323" s="33"/>
      <c r="O323" s="27"/>
      <c r="P323" s="2">
        <f>ROUND(P309+P313+P316+P319+P322,5)</f>
        <v>-502.05</v>
      </c>
      <c r="Q323" s="2">
        <f>ROUND(Q309+Q313+Q316+Q319+Q322,5)</f>
        <v>-502.05</v>
      </c>
    </row>
    <row r="324" spans="1:17" x14ac:dyDescent="0.25">
      <c r="A324" s="1"/>
      <c r="B324" s="1"/>
      <c r="C324" s="1"/>
      <c r="D324" s="1" t="s">
        <v>214</v>
      </c>
      <c r="E324" s="1"/>
      <c r="F324" s="1"/>
      <c r="G324" s="1"/>
      <c r="H324" s="1"/>
      <c r="I324" s="22"/>
      <c r="J324" s="1"/>
      <c r="K324" s="1"/>
      <c r="L324" s="1"/>
      <c r="M324" s="1"/>
      <c r="N324" s="31"/>
      <c r="O324" s="1"/>
      <c r="P324" s="23"/>
      <c r="Q324" s="23"/>
    </row>
    <row r="325" spans="1:17" x14ac:dyDescent="0.25">
      <c r="A325" s="1"/>
      <c r="B325" s="1"/>
      <c r="C325" s="1"/>
      <c r="D325" s="1"/>
      <c r="E325" s="1" t="s">
        <v>215</v>
      </c>
      <c r="F325" s="1"/>
      <c r="G325" s="1"/>
      <c r="H325" s="1"/>
      <c r="I325" s="22"/>
      <c r="J325" s="1"/>
      <c r="K325" s="1"/>
      <c r="L325" s="1"/>
      <c r="M325" s="1"/>
      <c r="N325" s="31"/>
      <c r="O325" s="1"/>
      <c r="P325" s="23"/>
      <c r="Q325" s="23"/>
    </row>
    <row r="326" spans="1:17" x14ac:dyDescent="0.25">
      <c r="A326" s="1"/>
      <c r="B326" s="1"/>
      <c r="C326" s="1"/>
      <c r="D326" s="1"/>
      <c r="E326" s="1"/>
      <c r="F326" s="1" t="s">
        <v>216</v>
      </c>
      <c r="G326" s="1"/>
      <c r="H326" s="1"/>
      <c r="I326" s="22"/>
      <c r="J326" s="1"/>
      <c r="K326" s="1"/>
      <c r="L326" s="1"/>
      <c r="M326" s="1"/>
      <c r="N326" s="31"/>
      <c r="O326" s="1"/>
      <c r="P326" s="23"/>
      <c r="Q326" s="23"/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481</v>
      </c>
      <c r="I327" s="25">
        <v>45649</v>
      </c>
      <c r="J327" s="24" t="s">
        <v>521</v>
      </c>
      <c r="K327" s="24" t="s">
        <v>568</v>
      </c>
      <c r="L327" s="24" t="s">
        <v>639</v>
      </c>
      <c r="M327" s="24" t="s">
        <v>695</v>
      </c>
      <c r="N327" s="32"/>
      <c r="O327" s="24" t="s">
        <v>40</v>
      </c>
      <c r="P327" s="29">
        <v>-1264.03</v>
      </c>
      <c r="Q327" s="29">
        <f>ROUND(Q326+P327,5)</f>
        <v>-1264.03</v>
      </c>
    </row>
    <row r="328" spans="1:17" ht="15.75" thickBot="1" x14ac:dyDescent="0.3">
      <c r="A328" s="24"/>
      <c r="B328" s="24"/>
      <c r="C328" s="24"/>
      <c r="D328" s="24"/>
      <c r="E328" s="24"/>
      <c r="F328" s="24"/>
      <c r="G328" s="24"/>
      <c r="H328" s="24" t="s">
        <v>481</v>
      </c>
      <c r="I328" s="25">
        <v>45657</v>
      </c>
      <c r="J328" s="24" t="s">
        <v>522</v>
      </c>
      <c r="K328" s="24" t="s">
        <v>568</v>
      </c>
      <c r="L328" s="24" t="s">
        <v>639</v>
      </c>
      <c r="M328" s="24" t="s">
        <v>695</v>
      </c>
      <c r="N328" s="32"/>
      <c r="O328" s="24" t="s">
        <v>40</v>
      </c>
      <c r="P328" s="26">
        <v>-1789.6</v>
      </c>
      <c r="Q328" s="26">
        <f>ROUND(Q327+P328,5)</f>
        <v>-3053.63</v>
      </c>
    </row>
    <row r="329" spans="1:17" x14ac:dyDescent="0.25">
      <c r="A329" s="27"/>
      <c r="B329" s="27"/>
      <c r="C329" s="27"/>
      <c r="D329" s="27"/>
      <c r="E329" s="27"/>
      <c r="F329" s="27" t="s">
        <v>450</v>
      </c>
      <c r="G329" s="27"/>
      <c r="H329" s="27"/>
      <c r="I329" s="28"/>
      <c r="J329" s="27"/>
      <c r="K329" s="27"/>
      <c r="L329" s="27"/>
      <c r="M329" s="27"/>
      <c r="N329" s="33"/>
      <c r="O329" s="27"/>
      <c r="P329" s="2">
        <f>ROUND(SUM(P326:P328),5)</f>
        <v>-3053.63</v>
      </c>
      <c r="Q329" s="2">
        <f>Q328</f>
        <v>-3053.63</v>
      </c>
    </row>
    <row r="330" spans="1:17" x14ac:dyDescent="0.25">
      <c r="A330" s="1"/>
      <c r="B330" s="1"/>
      <c r="C330" s="1"/>
      <c r="D330" s="1"/>
      <c r="E330" s="1"/>
      <c r="F330" s="1" t="s">
        <v>217</v>
      </c>
      <c r="G330" s="1"/>
      <c r="H330" s="1"/>
      <c r="I330" s="22"/>
      <c r="J330" s="1"/>
      <c r="K330" s="1"/>
      <c r="L330" s="1"/>
      <c r="M330" s="1"/>
      <c r="N330" s="31"/>
      <c r="O330" s="1"/>
      <c r="P330" s="23"/>
      <c r="Q330" s="23"/>
    </row>
    <row r="331" spans="1:17" x14ac:dyDescent="0.25">
      <c r="A331" s="24"/>
      <c r="B331" s="24"/>
      <c r="C331" s="24"/>
      <c r="D331" s="24"/>
      <c r="E331" s="24"/>
      <c r="F331" s="24"/>
      <c r="G331" s="24"/>
      <c r="H331" s="24" t="s">
        <v>481</v>
      </c>
      <c r="I331" s="25">
        <v>45639</v>
      </c>
      <c r="J331" s="24" t="s">
        <v>494</v>
      </c>
      <c r="K331" s="24" t="s">
        <v>546</v>
      </c>
      <c r="L331" s="24" t="s">
        <v>640</v>
      </c>
      <c r="M331" s="24" t="s">
        <v>695</v>
      </c>
      <c r="N331" s="32"/>
      <c r="O331" s="24" t="s">
        <v>40</v>
      </c>
      <c r="P331" s="29">
        <v>-392.67</v>
      </c>
      <c r="Q331" s="29">
        <f>ROUND(Q330+P331,5)</f>
        <v>-392.67</v>
      </c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481</v>
      </c>
      <c r="I332" s="25">
        <v>45649</v>
      </c>
      <c r="J332" s="24" t="s">
        <v>521</v>
      </c>
      <c r="K332" s="24" t="s">
        <v>568</v>
      </c>
      <c r="L332" s="24" t="s">
        <v>641</v>
      </c>
      <c r="M332" s="24" t="s">
        <v>695</v>
      </c>
      <c r="N332" s="32"/>
      <c r="O332" s="24" t="s">
        <v>40</v>
      </c>
      <c r="P332" s="29">
        <v>-28.62</v>
      </c>
      <c r="Q332" s="29">
        <f>ROUND(Q331+P332,5)</f>
        <v>-421.29</v>
      </c>
    </row>
    <row r="333" spans="1:17" ht="15.75" thickBot="1" x14ac:dyDescent="0.3">
      <c r="A333" s="24"/>
      <c r="B333" s="24"/>
      <c r="C333" s="24"/>
      <c r="D333" s="24"/>
      <c r="E333" s="24"/>
      <c r="F333" s="24"/>
      <c r="G333" s="24"/>
      <c r="H333" s="24" t="s">
        <v>481</v>
      </c>
      <c r="I333" s="25">
        <v>45657</v>
      </c>
      <c r="J333" s="24" t="s">
        <v>522</v>
      </c>
      <c r="K333" s="24" t="s">
        <v>568</v>
      </c>
      <c r="L333" s="24" t="s">
        <v>641</v>
      </c>
      <c r="M333" s="24" t="s">
        <v>695</v>
      </c>
      <c r="N333" s="32"/>
      <c r="O333" s="24" t="s">
        <v>40</v>
      </c>
      <c r="P333" s="26">
        <v>-44.44</v>
      </c>
      <c r="Q333" s="26">
        <f>ROUND(Q332+P333,5)</f>
        <v>-465.73</v>
      </c>
    </row>
    <row r="334" spans="1:17" x14ac:dyDescent="0.25">
      <c r="A334" s="27"/>
      <c r="B334" s="27"/>
      <c r="C334" s="27"/>
      <c r="D334" s="27"/>
      <c r="E334" s="27"/>
      <c r="F334" s="27" t="s">
        <v>451</v>
      </c>
      <c r="G334" s="27"/>
      <c r="H334" s="27"/>
      <c r="I334" s="28"/>
      <c r="J334" s="27"/>
      <c r="K334" s="27"/>
      <c r="L334" s="27"/>
      <c r="M334" s="27"/>
      <c r="N334" s="33"/>
      <c r="O334" s="27"/>
      <c r="P334" s="2">
        <f>ROUND(SUM(P330:P333),5)</f>
        <v>-465.73</v>
      </c>
      <c r="Q334" s="2">
        <f>Q333</f>
        <v>-465.73</v>
      </c>
    </row>
    <row r="335" spans="1:17" x14ac:dyDescent="0.25">
      <c r="A335" s="1"/>
      <c r="B335" s="1"/>
      <c r="C335" s="1"/>
      <c r="D335" s="1"/>
      <c r="E335" s="1"/>
      <c r="F335" s="1" t="s">
        <v>218</v>
      </c>
      <c r="G335" s="1"/>
      <c r="H335" s="1"/>
      <c r="I335" s="22"/>
      <c r="J335" s="1"/>
      <c r="K335" s="1"/>
      <c r="L335" s="1"/>
      <c r="M335" s="1"/>
      <c r="N335" s="31"/>
      <c r="O335" s="1"/>
      <c r="P335" s="23"/>
      <c r="Q335" s="23"/>
    </row>
    <row r="336" spans="1:17" x14ac:dyDescent="0.25">
      <c r="A336" s="24"/>
      <c r="B336" s="24"/>
      <c r="C336" s="24"/>
      <c r="D336" s="24"/>
      <c r="E336" s="24"/>
      <c r="F336" s="24"/>
      <c r="G336" s="24"/>
      <c r="H336" s="24" t="s">
        <v>481</v>
      </c>
      <c r="I336" s="25">
        <v>45639</v>
      </c>
      <c r="J336" s="24" t="s">
        <v>493</v>
      </c>
      <c r="K336" s="24" t="s">
        <v>546</v>
      </c>
      <c r="L336" s="24" t="s">
        <v>642</v>
      </c>
      <c r="M336" s="24" t="s">
        <v>695</v>
      </c>
      <c r="N336" s="32"/>
      <c r="O336" s="24" t="s">
        <v>40</v>
      </c>
      <c r="P336" s="29">
        <v>-245.5</v>
      </c>
      <c r="Q336" s="29">
        <f>ROUND(Q335+P336,5)</f>
        <v>-245.5</v>
      </c>
    </row>
    <row r="337" spans="1:17" x14ac:dyDescent="0.25">
      <c r="A337" s="24"/>
      <c r="B337" s="24"/>
      <c r="C337" s="24"/>
      <c r="D337" s="24"/>
      <c r="E337" s="24"/>
      <c r="F337" s="24"/>
      <c r="G337" s="24"/>
      <c r="H337" s="24" t="s">
        <v>481</v>
      </c>
      <c r="I337" s="25">
        <v>45649</v>
      </c>
      <c r="J337" s="24" t="s">
        <v>521</v>
      </c>
      <c r="K337" s="24" t="s">
        <v>568</v>
      </c>
      <c r="L337" s="24" t="s">
        <v>643</v>
      </c>
      <c r="M337" s="24" t="s">
        <v>695</v>
      </c>
      <c r="N337" s="32"/>
      <c r="O337" s="24" t="s">
        <v>40</v>
      </c>
      <c r="P337" s="29">
        <v>-20.67</v>
      </c>
      <c r="Q337" s="29">
        <f>ROUND(Q336+P337,5)</f>
        <v>-266.17</v>
      </c>
    </row>
    <row r="338" spans="1:17" ht="15.75" thickBot="1" x14ac:dyDescent="0.3">
      <c r="A338" s="24"/>
      <c r="B338" s="24"/>
      <c r="C338" s="24"/>
      <c r="D338" s="24"/>
      <c r="E338" s="24"/>
      <c r="F338" s="24"/>
      <c r="G338" s="24"/>
      <c r="H338" s="24" t="s">
        <v>481</v>
      </c>
      <c r="I338" s="25">
        <v>45657</v>
      </c>
      <c r="J338" s="24" t="s">
        <v>522</v>
      </c>
      <c r="K338" s="24" t="s">
        <v>568</v>
      </c>
      <c r="L338" s="24" t="s">
        <v>643</v>
      </c>
      <c r="M338" s="24" t="s">
        <v>695</v>
      </c>
      <c r="N338" s="32"/>
      <c r="O338" s="24" t="s">
        <v>40</v>
      </c>
      <c r="P338" s="29">
        <v>-21.82</v>
      </c>
      <c r="Q338" s="29">
        <f>ROUND(Q337+P338,5)</f>
        <v>-287.99</v>
      </c>
    </row>
    <row r="339" spans="1:17" ht="15.75" thickBot="1" x14ac:dyDescent="0.3">
      <c r="A339" s="27"/>
      <c r="B339" s="27"/>
      <c r="C339" s="27"/>
      <c r="D339" s="27"/>
      <c r="E339" s="27"/>
      <c r="F339" s="27" t="s">
        <v>452</v>
      </c>
      <c r="G339" s="27"/>
      <c r="H339" s="27"/>
      <c r="I339" s="28"/>
      <c r="J339" s="27"/>
      <c r="K339" s="27"/>
      <c r="L339" s="27"/>
      <c r="M339" s="27"/>
      <c r="N339" s="33"/>
      <c r="O339" s="27"/>
      <c r="P339" s="3">
        <f>ROUND(SUM(P335:P338),5)</f>
        <v>-287.99</v>
      </c>
      <c r="Q339" s="3">
        <f>Q338</f>
        <v>-287.99</v>
      </c>
    </row>
    <row r="340" spans="1:17" x14ac:dyDescent="0.25">
      <c r="A340" s="27"/>
      <c r="B340" s="27"/>
      <c r="C340" s="27"/>
      <c r="D340" s="27"/>
      <c r="E340" s="27" t="s">
        <v>219</v>
      </c>
      <c r="F340" s="27"/>
      <c r="G340" s="27"/>
      <c r="H340" s="27"/>
      <c r="I340" s="28"/>
      <c r="J340" s="27"/>
      <c r="K340" s="27"/>
      <c r="L340" s="27"/>
      <c r="M340" s="27"/>
      <c r="N340" s="33"/>
      <c r="O340" s="27"/>
      <c r="P340" s="2">
        <f>ROUND(P329+P334+P339,5)</f>
        <v>-3807.35</v>
      </c>
      <c r="Q340" s="2">
        <f>ROUND(Q329+Q334+Q339,5)</f>
        <v>-3807.35</v>
      </c>
    </row>
    <row r="341" spans="1:17" x14ac:dyDescent="0.25">
      <c r="A341" s="1"/>
      <c r="B341" s="1"/>
      <c r="C341" s="1"/>
      <c r="D341" s="1"/>
      <c r="E341" s="1" t="s">
        <v>221</v>
      </c>
      <c r="F341" s="1"/>
      <c r="G341" s="1"/>
      <c r="H341" s="1"/>
      <c r="I341" s="22"/>
      <c r="J341" s="1"/>
      <c r="K341" s="1"/>
      <c r="L341" s="1"/>
      <c r="M341" s="1"/>
      <c r="N341" s="31"/>
      <c r="O341" s="1"/>
      <c r="P341" s="23"/>
      <c r="Q341" s="23"/>
    </row>
    <row r="342" spans="1:17" x14ac:dyDescent="0.25">
      <c r="A342" s="24"/>
      <c r="B342" s="24"/>
      <c r="C342" s="24"/>
      <c r="D342" s="24"/>
      <c r="E342" s="24"/>
      <c r="F342" s="24"/>
      <c r="G342" s="24"/>
      <c r="H342" s="24" t="s">
        <v>481</v>
      </c>
      <c r="I342" s="25">
        <v>45650</v>
      </c>
      <c r="J342" s="24" t="s">
        <v>523</v>
      </c>
      <c r="K342" s="24" t="s">
        <v>569</v>
      </c>
      <c r="L342" s="24" t="s">
        <v>644</v>
      </c>
      <c r="M342" s="24" t="s">
        <v>695</v>
      </c>
      <c r="N342" s="32"/>
      <c r="O342" s="24" t="s">
        <v>40</v>
      </c>
      <c r="P342" s="29">
        <v>-18</v>
      </c>
      <c r="Q342" s="29">
        <f>ROUND(Q341+P342,5)</f>
        <v>-18</v>
      </c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481</v>
      </c>
      <c r="I343" s="25">
        <v>45650</v>
      </c>
      <c r="J343" s="24" t="s">
        <v>523</v>
      </c>
      <c r="K343" s="24" t="s">
        <v>569</v>
      </c>
      <c r="L343" s="24" t="s">
        <v>645</v>
      </c>
      <c r="M343" s="24" t="s">
        <v>695</v>
      </c>
      <c r="N343" s="32"/>
      <c r="O343" s="24" t="s">
        <v>40</v>
      </c>
      <c r="P343" s="29">
        <v>-119.99</v>
      </c>
      <c r="Q343" s="29">
        <f>ROUND(Q342+P343,5)</f>
        <v>-137.99</v>
      </c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481</v>
      </c>
      <c r="I344" s="25">
        <v>45650</v>
      </c>
      <c r="J344" s="24" t="s">
        <v>523</v>
      </c>
      <c r="K344" s="24" t="s">
        <v>569</v>
      </c>
      <c r="L344" s="24" t="s">
        <v>646</v>
      </c>
      <c r="M344" s="24" t="s">
        <v>695</v>
      </c>
      <c r="N344" s="32"/>
      <c r="O344" s="24" t="s">
        <v>40</v>
      </c>
      <c r="P344" s="29">
        <v>-18.989999999999998</v>
      </c>
      <c r="Q344" s="29">
        <f>ROUND(Q343+P344,5)</f>
        <v>-156.97999999999999</v>
      </c>
    </row>
    <row r="345" spans="1:17" x14ac:dyDescent="0.25">
      <c r="A345" s="24"/>
      <c r="B345" s="24"/>
      <c r="C345" s="24"/>
      <c r="D345" s="24"/>
      <c r="E345" s="24"/>
      <c r="F345" s="24"/>
      <c r="G345" s="24"/>
      <c r="H345" s="24" t="s">
        <v>481</v>
      </c>
      <c r="I345" s="25">
        <v>45650</v>
      </c>
      <c r="J345" s="24" t="s">
        <v>523</v>
      </c>
      <c r="K345" s="24" t="s">
        <v>569</v>
      </c>
      <c r="L345" s="24" t="s">
        <v>647</v>
      </c>
      <c r="M345" s="24" t="s">
        <v>695</v>
      </c>
      <c r="N345" s="32"/>
      <c r="O345" s="24" t="s">
        <v>40</v>
      </c>
      <c r="P345" s="29">
        <v>-16</v>
      </c>
      <c r="Q345" s="29">
        <f>ROUND(Q344+P345,5)</f>
        <v>-172.98</v>
      </c>
    </row>
    <row r="346" spans="1:17" ht="15.75" thickBot="1" x14ac:dyDescent="0.3">
      <c r="A346" s="24"/>
      <c r="B346" s="24"/>
      <c r="C346" s="24"/>
      <c r="D346" s="24"/>
      <c r="E346" s="24"/>
      <c r="F346" s="24"/>
      <c r="G346" s="24"/>
      <c r="H346" s="24" t="s">
        <v>481</v>
      </c>
      <c r="I346" s="25">
        <v>45650</v>
      </c>
      <c r="J346" s="24" t="s">
        <v>523</v>
      </c>
      <c r="K346" s="24" t="s">
        <v>569</v>
      </c>
      <c r="L346" s="24" t="s">
        <v>648</v>
      </c>
      <c r="M346" s="24" t="s">
        <v>695</v>
      </c>
      <c r="N346" s="32"/>
      <c r="O346" s="24" t="s">
        <v>40</v>
      </c>
      <c r="P346" s="29">
        <v>-7</v>
      </c>
      <c r="Q346" s="29">
        <f>ROUND(Q345+P346,5)</f>
        <v>-179.98</v>
      </c>
    </row>
    <row r="347" spans="1:17" ht="15.75" thickBot="1" x14ac:dyDescent="0.3">
      <c r="A347" s="27"/>
      <c r="B347" s="27"/>
      <c r="C347" s="27"/>
      <c r="D347" s="27"/>
      <c r="E347" s="27" t="s">
        <v>453</v>
      </c>
      <c r="F347" s="27"/>
      <c r="G347" s="27"/>
      <c r="H347" s="27"/>
      <c r="I347" s="28"/>
      <c r="J347" s="27"/>
      <c r="K347" s="27"/>
      <c r="L347" s="27"/>
      <c r="M347" s="27"/>
      <c r="N347" s="33"/>
      <c r="O347" s="27"/>
      <c r="P347" s="3">
        <f>ROUND(SUM(P341:P346),5)</f>
        <v>-179.98</v>
      </c>
      <c r="Q347" s="3">
        <f>Q346</f>
        <v>-179.98</v>
      </c>
    </row>
    <row r="348" spans="1:17" x14ac:dyDescent="0.25">
      <c r="A348" s="27"/>
      <c r="B348" s="27"/>
      <c r="C348" s="27"/>
      <c r="D348" s="27" t="s">
        <v>222</v>
      </c>
      <c r="E348" s="27"/>
      <c r="F348" s="27"/>
      <c r="G348" s="27"/>
      <c r="H348" s="27"/>
      <c r="I348" s="28"/>
      <c r="J348" s="27"/>
      <c r="K348" s="27"/>
      <c r="L348" s="27"/>
      <c r="M348" s="27"/>
      <c r="N348" s="33"/>
      <c r="O348" s="27"/>
      <c r="P348" s="2">
        <f>ROUND(P340+P347,5)</f>
        <v>-3987.33</v>
      </c>
      <c r="Q348" s="2">
        <f>ROUND(Q340+Q347,5)</f>
        <v>-3987.33</v>
      </c>
    </row>
    <row r="349" spans="1:17" x14ac:dyDescent="0.25">
      <c r="A349" s="1"/>
      <c r="B349" s="1"/>
      <c r="C349" s="1"/>
      <c r="D349" s="1" t="s">
        <v>223</v>
      </c>
      <c r="E349" s="1"/>
      <c r="F349" s="1"/>
      <c r="G349" s="1"/>
      <c r="H349" s="1"/>
      <c r="I349" s="22"/>
      <c r="J349" s="1"/>
      <c r="K349" s="1"/>
      <c r="L349" s="1"/>
      <c r="M349" s="1"/>
      <c r="N349" s="31"/>
      <c r="O349" s="1"/>
      <c r="P349" s="23"/>
      <c r="Q349" s="23"/>
    </row>
    <row r="350" spans="1:17" ht="15.75" thickBot="1" x14ac:dyDescent="0.3">
      <c r="A350" s="21"/>
      <c r="B350" s="21"/>
      <c r="C350" s="21"/>
      <c r="D350" s="21"/>
      <c r="E350" s="21"/>
      <c r="F350" s="21"/>
      <c r="G350" s="24"/>
      <c r="H350" s="24" t="s">
        <v>482</v>
      </c>
      <c r="I350" s="25">
        <v>45629</v>
      </c>
      <c r="J350" s="24"/>
      <c r="K350" s="24" t="s">
        <v>570</v>
      </c>
      <c r="L350" s="24" t="s">
        <v>649</v>
      </c>
      <c r="M350" s="24" t="s">
        <v>695</v>
      </c>
      <c r="N350" s="32"/>
      <c r="O350" s="24" t="s">
        <v>43</v>
      </c>
      <c r="P350" s="29">
        <v>-183</v>
      </c>
      <c r="Q350" s="29">
        <f>ROUND(Q349+P350,5)</f>
        <v>-183</v>
      </c>
    </row>
    <row r="351" spans="1:17" ht="15.75" thickBot="1" x14ac:dyDescent="0.3">
      <c r="A351" s="27"/>
      <c r="B351" s="27"/>
      <c r="C351" s="27"/>
      <c r="D351" s="27" t="s">
        <v>454</v>
      </c>
      <c r="E351" s="27"/>
      <c r="F351" s="27"/>
      <c r="G351" s="27"/>
      <c r="H351" s="27"/>
      <c r="I351" s="28"/>
      <c r="J351" s="27"/>
      <c r="K351" s="27"/>
      <c r="L351" s="27"/>
      <c r="M351" s="27"/>
      <c r="N351" s="33"/>
      <c r="O351" s="27"/>
      <c r="P351" s="5">
        <f>ROUND(SUM(P349:P350),5)</f>
        <v>-183</v>
      </c>
      <c r="Q351" s="5">
        <f>Q350</f>
        <v>-183</v>
      </c>
    </row>
    <row r="352" spans="1:17" ht="15.75" thickBot="1" x14ac:dyDescent="0.3">
      <c r="A352" s="27"/>
      <c r="B352" s="27"/>
      <c r="C352" s="27" t="s">
        <v>224</v>
      </c>
      <c r="D352" s="27"/>
      <c r="E352" s="27"/>
      <c r="F352" s="27"/>
      <c r="G352" s="27"/>
      <c r="H352" s="27"/>
      <c r="I352" s="28"/>
      <c r="J352" s="27"/>
      <c r="K352" s="27"/>
      <c r="L352" s="27"/>
      <c r="M352" s="27"/>
      <c r="N352" s="33"/>
      <c r="O352" s="27"/>
      <c r="P352" s="3">
        <f>ROUND(P298+P323+P348+P351,5)</f>
        <v>-4962.91</v>
      </c>
      <c r="Q352" s="3">
        <f>ROUND(Q298+Q323+Q348+Q351,5)</f>
        <v>-4962.91</v>
      </c>
    </row>
    <row r="353" spans="1:17" x14ac:dyDescent="0.25">
      <c r="A353" s="27"/>
      <c r="B353" s="27" t="s">
        <v>225</v>
      </c>
      <c r="C353" s="27"/>
      <c r="D353" s="27"/>
      <c r="E353" s="27"/>
      <c r="F353" s="27"/>
      <c r="G353" s="27"/>
      <c r="H353" s="27"/>
      <c r="I353" s="28"/>
      <c r="J353" s="27"/>
      <c r="K353" s="27"/>
      <c r="L353" s="27"/>
      <c r="M353" s="27"/>
      <c r="N353" s="33"/>
      <c r="O353" s="27"/>
      <c r="P353" s="2">
        <f>ROUND(P63+P66+P73+P78+P89+P280+P286+P352,5)</f>
        <v>-81283.72</v>
      </c>
      <c r="Q353" s="2">
        <f>ROUND(Q63+Q66+Q73+Q78+Q89+Q280+Q286+Q352,5)</f>
        <v>-81283.72</v>
      </c>
    </row>
    <row r="354" spans="1:17" x14ac:dyDescent="0.25">
      <c r="A354" s="1"/>
      <c r="B354" s="1" t="s">
        <v>226</v>
      </c>
      <c r="C354" s="1"/>
      <c r="D354" s="1"/>
      <c r="E354" s="1"/>
      <c r="F354" s="1"/>
      <c r="G354" s="1"/>
      <c r="H354" s="1"/>
      <c r="I354" s="22"/>
      <c r="J354" s="1"/>
      <c r="K354" s="1"/>
      <c r="L354" s="1"/>
      <c r="M354" s="1"/>
      <c r="N354" s="31"/>
      <c r="O354" s="1"/>
      <c r="P354" s="23"/>
      <c r="Q354" s="23"/>
    </row>
    <row r="355" spans="1:17" x14ac:dyDescent="0.25">
      <c r="A355" s="1"/>
      <c r="B355" s="1"/>
      <c r="C355" s="1" t="s">
        <v>227</v>
      </c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31"/>
      <c r="O355" s="1"/>
      <c r="P355" s="23"/>
      <c r="Q355" s="23"/>
    </row>
    <row r="356" spans="1:17" ht="15.75" thickBot="1" x14ac:dyDescent="0.3">
      <c r="A356" s="21"/>
      <c r="B356" s="21"/>
      <c r="C356" s="21"/>
      <c r="D356" s="21"/>
      <c r="E356" s="21"/>
      <c r="F356" s="21"/>
      <c r="G356" s="24"/>
      <c r="H356" s="24" t="s">
        <v>481</v>
      </c>
      <c r="I356" s="25">
        <v>45632</v>
      </c>
      <c r="J356" s="24" t="s">
        <v>492</v>
      </c>
      <c r="K356" s="24" t="s">
        <v>545</v>
      </c>
      <c r="L356" s="24" t="s">
        <v>650</v>
      </c>
      <c r="M356" s="24" t="s">
        <v>695</v>
      </c>
      <c r="N356" s="32"/>
      <c r="O356" s="24" t="s">
        <v>40</v>
      </c>
      <c r="P356" s="29">
        <v>-3189.55</v>
      </c>
      <c r="Q356" s="29">
        <f>ROUND(Q355+P356,5)</f>
        <v>-3189.55</v>
      </c>
    </row>
    <row r="357" spans="1:17" ht="15.75" thickBot="1" x14ac:dyDescent="0.3">
      <c r="A357" s="27"/>
      <c r="B357" s="27"/>
      <c r="C357" s="27" t="s">
        <v>455</v>
      </c>
      <c r="D357" s="27"/>
      <c r="E357" s="27"/>
      <c r="F357" s="27"/>
      <c r="G357" s="27"/>
      <c r="H357" s="27"/>
      <c r="I357" s="28"/>
      <c r="J357" s="27"/>
      <c r="K357" s="27"/>
      <c r="L357" s="27"/>
      <c r="M357" s="27"/>
      <c r="N357" s="33"/>
      <c r="O357" s="27"/>
      <c r="P357" s="3">
        <f>ROUND(SUM(P355:P356),5)</f>
        <v>-3189.55</v>
      </c>
      <c r="Q357" s="3">
        <f>Q356</f>
        <v>-3189.55</v>
      </c>
    </row>
    <row r="358" spans="1:17" x14ac:dyDescent="0.25">
      <c r="A358" s="27"/>
      <c r="B358" s="27" t="s">
        <v>229</v>
      </c>
      <c r="C358" s="27"/>
      <c r="D358" s="27"/>
      <c r="E358" s="27"/>
      <c r="F358" s="27"/>
      <c r="G358" s="27"/>
      <c r="H358" s="27"/>
      <c r="I358" s="28"/>
      <c r="J358" s="27"/>
      <c r="K358" s="27"/>
      <c r="L358" s="27"/>
      <c r="M358" s="27"/>
      <c r="N358" s="33"/>
      <c r="O358" s="27"/>
      <c r="P358" s="2">
        <f>P357</f>
        <v>-3189.55</v>
      </c>
      <c r="Q358" s="2">
        <f>Q357</f>
        <v>-3189.55</v>
      </c>
    </row>
    <row r="359" spans="1:17" x14ac:dyDescent="0.25">
      <c r="A359" s="1"/>
      <c r="B359" s="1" t="s">
        <v>230</v>
      </c>
      <c r="C359" s="1"/>
      <c r="D359" s="1"/>
      <c r="E359" s="1"/>
      <c r="F359" s="1"/>
      <c r="G359" s="1"/>
      <c r="H359" s="1"/>
      <c r="I359" s="22"/>
      <c r="J359" s="1"/>
      <c r="K359" s="1"/>
      <c r="L359" s="1"/>
      <c r="M359" s="1"/>
      <c r="N359" s="31"/>
      <c r="O359" s="1"/>
      <c r="P359" s="23"/>
      <c r="Q359" s="23"/>
    </row>
    <row r="360" spans="1:17" x14ac:dyDescent="0.25">
      <c r="A360" s="1"/>
      <c r="B360" s="1"/>
      <c r="C360" s="1" t="s">
        <v>233</v>
      </c>
      <c r="D360" s="1"/>
      <c r="E360" s="1"/>
      <c r="F360" s="1"/>
      <c r="G360" s="1"/>
      <c r="H360" s="1"/>
      <c r="I360" s="22"/>
      <c r="J360" s="1"/>
      <c r="K360" s="1"/>
      <c r="L360" s="1"/>
      <c r="M360" s="1"/>
      <c r="N360" s="31"/>
      <c r="O360" s="1"/>
      <c r="P360" s="23"/>
      <c r="Q360" s="23"/>
    </row>
    <row r="361" spans="1:17" x14ac:dyDescent="0.25">
      <c r="A361" s="24"/>
      <c r="B361" s="24"/>
      <c r="C361" s="24"/>
      <c r="D361" s="24"/>
      <c r="E361" s="24"/>
      <c r="F361" s="24"/>
      <c r="G361" s="24"/>
      <c r="H361" s="24" t="s">
        <v>481</v>
      </c>
      <c r="I361" s="25">
        <v>45632</v>
      </c>
      <c r="J361" s="24" t="s">
        <v>524</v>
      </c>
      <c r="K361" s="24" t="s">
        <v>571</v>
      </c>
      <c r="L361" s="24" t="s">
        <v>651</v>
      </c>
      <c r="M361" s="24" t="s">
        <v>695</v>
      </c>
      <c r="N361" s="32"/>
      <c r="O361" s="24" t="s">
        <v>40</v>
      </c>
      <c r="P361" s="29">
        <v>-134.99</v>
      </c>
      <c r="Q361" s="29">
        <f>ROUND(Q360+P361,5)</f>
        <v>-134.99</v>
      </c>
    </row>
    <row r="362" spans="1:17" ht="15.75" thickBot="1" x14ac:dyDescent="0.3">
      <c r="A362" s="24"/>
      <c r="B362" s="24"/>
      <c r="C362" s="24"/>
      <c r="D362" s="24"/>
      <c r="E362" s="24"/>
      <c r="F362" s="24"/>
      <c r="G362" s="24"/>
      <c r="H362" s="24" t="s">
        <v>481</v>
      </c>
      <c r="I362" s="25">
        <v>45657</v>
      </c>
      <c r="J362" s="24" t="s">
        <v>525</v>
      </c>
      <c r="K362" s="24" t="s">
        <v>571</v>
      </c>
      <c r="L362" s="24" t="s">
        <v>652</v>
      </c>
      <c r="M362" s="24" t="s">
        <v>695</v>
      </c>
      <c r="N362" s="32"/>
      <c r="O362" s="24" t="s">
        <v>40</v>
      </c>
      <c r="P362" s="26">
        <v>-143.97</v>
      </c>
      <c r="Q362" s="26">
        <f>ROUND(Q361+P362,5)</f>
        <v>-278.95999999999998</v>
      </c>
    </row>
    <row r="363" spans="1:17" x14ac:dyDescent="0.25">
      <c r="A363" s="27"/>
      <c r="B363" s="27"/>
      <c r="C363" s="27" t="s">
        <v>456</v>
      </c>
      <c r="D363" s="27"/>
      <c r="E363" s="27"/>
      <c r="F363" s="27"/>
      <c r="G363" s="27"/>
      <c r="H363" s="27"/>
      <c r="I363" s="28"/>
      <c r="J363" s="27"/>
      <c r="K363" s="27"/>
      <c r="L363" s="27"/>
      <c r="M363" s="27"/>
      <c r="N363" s="33"/>
      <c r="O363" s="27"/>
      <c r="P363" s="2">
        <f>ROUND(SUM(P360:P362),5)</f>
        <v>-278.95999999999998</v>
      </c>
      <c r="Q363" s="2">
        <f>Q362</f>
        <v>-278.95999999999998</v>
      </c>
    </row>
    <row r="364" spans="1:17" x14ac:dyDescent="0.25">
      <c r="A364" s="1"/>
      <c r="B364" s="1"/>
      <c r="C364" s="1" t="s">
        <v>234</v>
      </c>
      <c r="D364" s="1"/>
      <c r="E364" s="1"/>
      <c r="F364" s="1"/>
      <c r="G364" s="1"/>
      <c r="H364" s="1"/>
      <c r="I364" s="22"/>
      <c r="J364" s="1"/>
      <c r="K364" s="1"/>
      <c r="L364" s="1"/>
      <c r="M364" s="1"/>
      <c r="N364" s="31"/>
      <c r="O364" s="1"/>
      <c r="P364" s="23"/>
      <c r="Q364" s="23"/>
    </row>
    <row r="365" spans="1:17" ht="15.75" thickBot="1" x14ac:dyDescent="0.3">
      <c r="A365" s="21"/>
      <c r="B365" s="21"/>
      <c r="C365" s="21"/>
      <c r="D365" s="21"/>
      <c r="E365" s="21"/>
      <c r="F365" s="21"/>
      <c r="G365" s="24"/>
      <c r="H365" s="24" t="s">
        <v>481</v>
      </c>
      <c r="I365" s="25">
        <v>45657</v>
      </c>
      <c r="J365" s="24" t="s">
        <v>526</v>
      </c>
      <c r="K365" s="24" t="s">
        <v>572</v>
      </c>
      <c r="L365" s="24" t="s">
        <v>653</v>
      </c>
      <c r="M365" s="24" t="s">
        <v>695</v>
      </c>
      <c r="N365" s="32"/>
      <c r="O365" s="24" t="s">
        <v>40</v>
      </c>
      <c r="P365" s="29">
        <v>-158.58000000000001</v>
      </c>
      <c r="Q365" s="29">
        <f>ROUND(Q364+P365,5)</f>
        <v>-158.58000000000001</v>
      </c>
    </row>
    <row r="366" spans="1:17" ht="15.75" thickBot="1" x14ac:dyDescent="0.3">
      <c r="A366" s="27"/>
      <c r="B366" s="27"/>
      <c r="C366" s="27" t="s">
        <v>457</v>
      </c>
      <c r="D366" s="27"/>
      <c r="E366" s="27"/>
      <c r="F366" s="27"/>
      <c r="G366" s="27"/>
      <c r="H366" s="27"/>
      <c r="I366" s="28"/>
      <c r="J366" s="27"/>
      <c r="K366" s="27"/>
      <c r="L366" s="27"/>
      <c r="M366" s="27"/>
      <c r="N366" s="33"/>
      <c r="O366" s="27"/>
      <c r="P366" s="3">
        <f>ROUND(SUM(P364:P365),5)</f>
        <v>-158.58000000000001</v>
      </c>
      <c r="Q366" s="3">
        <f>Q365</f>
        <v>-158.58000000000001</v>
      </c>
    </row>
    <row r="367" spans="1:17" x14ac:dyDescent="0.25">
      <c r="A367" s="27"/>
      <c r="B367" s="27" t="s">
        <v>236</v>
      </c>
      <c r="C367" s="27"/>
      <c r="D367" s="27"/>
      <c r="E367" s="27"/>
      <c r="F367" s="27"/>
      <c r="G367" s="27"/>
      <c r="H367" s="27"/>
      <c r="I367" s="28"/>
      <c r="J367" s="27"/>
      <c r="K367" s="27"/>
      <c r="L367" s="27"/>
      <c r="M367" s="27"/>
      <c r="N367" s="33"/>
      <c r="O367" s="27"/>
      <c r="P367" s="2">
        <f>ROUND(P363+P366,5)</f>
        <v>-437.54</v>
      </c>
      <c r="Q367" s="2">
        <f>ROUND(Q363+Q366,5)</f>
        <v>-437.54</v>
      </c>
    </row>
    <row r="368" spans="1:17" x14ac:dyDescent="0.25">
      <c r="A368" s="1"/>
      <c r="B368" s="1" t="s">
        <v>237</v>
      </c>
      <c r="C368" s="1"/>
      <c r="D368" s="1"/>
      <c r="E368" s="1"/>
      <c r="F368" s="1"/>
      <c r="G368" s="1"/>
      <c r="H368" s="1"/>
      <c r="I368" s="22"/>
      <c r="J368" s="1"/>
      <c r="K368" s="1"/>
      <c r="L368" s="1"/>
      <c r="M368" s="1"/>
      <c r="N368" s="31"/>
      <c r="O368" s="1"/>
      <c r="P368" s="23"/>
      <c r="Q368" s="23"/>
    </row>
    <row r="369" spans="1:17" x14ac:dyDescent="0.25">
      <c r="A369" s="1"/>
      <c r="B369" s="1"/>
      <c r="C369" s="1" t="s">
        <v>238</v>
      </c>
      <c r="D369" s="1"/>
      <c r="E369" s="1"/>
      <c r="F369" s="1"/>
      <c r="G369" s="1"/>
      <c r="H369" s="1"/>
      <c r="I369" s="22"/>
      <c r="J369" s="1"/>
      <c r="K369" s="1"/>
      <c r="L369" s="1"/>
      <c r="M369" s="1"/>
      <c r="N369" s="31"/>
      <c r="O369" s="1"/>
      <c r="P369" s="23"/>
      <c r="Q369" s="23"/>
    </row>
    <row r="370" spans="1:17" ht="15.75" thickBot="1" x14ac:dyDescent="0.3">
      <c r="A370" s="21"/>
      <c r="B370" s="21"/>
      <c r="C370" s="21"/>
      <c r="D370" s="21"/>
      <c r="E370" s="21"/>
      <c r="F370" s="21"/>
      <c r="G370" s="24"/>
      <c r="H370" s="24" t="s">
        <v>481</v>
      </c>
      <c r="I370" s="25">
        <v>45640</v>
      </c>
      <c r="J370" s="24" t="s">
        <v>527</v>
      </c>
      <c r="K370" s="24" t="s">
        <v>573</v>
      </c>
      <c r="L370" s="24" t="s">
        <v>654</v>
      </c>
      <c r="M370" s="24" t="s">
        <v>695</v>
      </c>
      <c r="N370" s="32"/>
      <c r="O370" s="24" t="s">
        <v>40</v>
      </c>
      <c r="P370" s="26">
        <v>-1375</v>
      </c>
      <c r="Q370" s="26">
        <f>ROUND(Q369+P370,5)</f>
        <v>-1375</v>
      </c>
    </row>
    <row r="371" spans="1:17" x14ac:dyDescent="0.25">
      <c r="A371" s="27"/>
      <c r="B371" s="27"/>
      <c r="C371" s="27" t="s">
        <v>458</v>
      </c>
      <c r="D371" s="27"/>
      <c r="E371" s="27"/>
      <c r="F371" s="27"/>
      <c r="G371" s="27"/>
      <c r="H371" s="27"/>
      <c r="I371" s="28"/>
      <c r="J371" s="27"/>
      <c r="K371" s="27"/>
      <c r="L371" s="27"/>
      <c r="M371" s="27"/>
      <c r="N371" s="33"/>
      <c r="O371" s="27"/>
      <c r="P371" s="2">
        <f>ROUND(SUM(P369:P370),5)</f>
        <v>-1375</v>
      </c>
      <c r="Q371" s="2">
        <f>Q370</f>
        <v>-1375</v>
      </c>
    </row>
    <row r="372" spans="1:17" x14ac:dyDescent="0.25">
      <c r="A372" s="1"/>
      <c r="B372" s="1"/>
      <c r="C372" s="1" t="s">
        <v>240</v>
      </c>
      <c r="D372" s="1"/>
      <c r="E372" s="1"/>
      <c r="F372" s="1"/>
      <c r="G372" s="1"/>
      <c r="H372" s="1"/>
      <c r="I372" s="22"/>
      <c r="J372" s="1"/>
      <c r="K372" s="1"/>
      <c r="L372" s="1"/>
      <c r="M372" s="1"/>
      <c r="N372" s="31"/>
      <c r="O372" s="1"/>
      <c r="P372" s="23"/>
      <c r="Q372" s="23"/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481</v>
      </c>
      <c r="I373" s="25">
        <v>45635</v>
      </c>
      <c r="J373" s="24" t="s">
        <v>528</v>
      </c>
      <c r="K373" s="24" t="s">
        <v>574</v>
      </c>
      <c r="L373" s="24" t="s">
        <v>655</v>
      </c>
      <c r="M373" s="24" t="s">
        <v>695</v>
      </c>
      <c r="N373" s="32"/>
      <c r="O373" s="24" t="s">
        <v>40</v>
      </c>
      <c r="P373" s="29">
        <v>-1049.8900000000001</v>
      </c>
      <c r="Q373" s="29">
        <f>ROUND(Q372+P373,5)</f>
        <v>-1049.8900000000001</v>
      </c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481</v>
      </c>
      <c r="I374" s="25">
        <v>45635</v>
      </c>
      <c r="J374" s="24" t="s">
        <v>528</v>
      </c>
      <c r="K374" s="24" t="s">
        <v>574</v>
      </c>
      <c r="L374" s="24" t="s">
        <v>656</v>
      </c>
      <c r="M374" s="24" t="s">
        <v>695</v>
      </c>
      <c r="N374" s="32"/>
      <c r="O374" s="24" t="s">
        <v>40</v>
      </c>
      <c r="P374" s="29">
        <v>-96.35</v>
      </c>
      <c r="Q374" s="29">
        <f>ROUND(Q373+P374,5)</f>
        <v>-1146.24</v>
      </c>
    </row>
    <row r="375" spans="1:17" ht="15.75" thickBot="1" x14ac:dyDescent="0.3">
      <c r="A375" s="24"/>
      <c r="B375" s="24"/>
      <c r="C375" s="24"/>
      <c r="D375" s="24"/>
      <c r="E375" s="24"/>
      <c r="F375" s="24"/>
      <c r="G375" s="24"/>
      <c r="H375" s="24" t="s">
        <v>482</v>
      </c>
      <c r="I375" s="25">
        <v>45639</v>
      </c>
      <c r="J375" s="24"/>
      <c r="K375" s="24" t="s">
        <v>575</v>
      </c>
      <c r="L375" s="24" t="s">
        <v>657</v>
      </c>
      <c r="M375" s="24" t="s">
        <v>695</v>
      </c>
      <c r="N375" s="32"/>
      <c r="O375" s="24" t="s">
        <v>43</v>
      </c>
      <c r="P375" s="26">
        <v>-45.26</v>
      </c>
      <c r="Q375" s="26">
        <f>ROUND(Q374+P375,5)</f>
        <v>-1191.5</v>
      </c>
    </row>
    <row r="376" spans="1:17" x14ac:dyDescent="0.25">
      <c r="A376" s="27"/>
      <c r="B376" s="27"/>
      <c r="C376" s="27" t="s">
        <v>459</v>
      </c>
      <c r="D376" s="27"/>
      <c r="E376" s="27"/>
      <c r="F376" s="27"/>
      <c r="G376" s="27"/>
      <c r="H376" s="27"/>
      <c r="I376" s="28"/>
      <c r="J376" s="27"/>
      <c r="K376" s="27"/>
      <c r="L376" s="27"/>
      <c r="M376" s="27"/>
      <c r="N376" s="33"/>
      <c r="O376" s="27"/>
      <c r="P376" s="2">
        <f>ROUND(SUM(P372:P375),5)</f>
        <v>-1191.5</v>
      </c>
      <c r="Q376" s="2">
        <f>Q375</f>
        <v>-1191.5</v>
      </c>
    </row>
    <row r="377" spans="1:17" x14ac:dyDescent="0.25">
      <c r="A377" s="1"/>
      <c r="B377" s="1"/>
      <c r="C377" s="1" t="s">
        <v>241</v>
      </c>
      <c r="D377" s="1"/>
      <c r="E377" s="1"/>
      <c r="F377" s="1"/>
      <c r="G377" s="1"/>
      <c r="H377" s="1"/>
      <c r="I377" s="22"/>
      <c r="J377" s="1"/>
      <c r="K377" s="1"/>
      <c r="L377" s="1"/>
      <c r="M377" s="1"/>
      <c r="N377" s="31"/>
      <c r="O377" s="1"/>
      <c r="P377" s="23"/>
      <c r="Q377" s="23"/>
    </row>
    <row r="378" spans="1:17" x14ac:dyDescent="0.25">
      <c r="A378" s="1"/>
      <c r="B378" s="1"/>
      <c r="C378" s="1"/>
      <c r="D378" s="1" t="s">
        <v>248</v>
      </c>
      <c r="E378" s="1"/>
      <c r="F378" s="1"/>
      <c r="G378" s="1"/>
      <c r="H378" s="1"/>
      <c r="I378" s="22"/>
      <c r="J378" s="1"/>
      <c r="K378" s="1"/>
      <c r="L378" s="1"/>
      <c r="M378" s="1"/>
      <c r="N378" s="31"/>
      <c r="O378" s="1"/>
      <c r="P378" s="23"/>
      <c r="Q378" s="23"/>
    </row>
    <row r="379" spans="1:17" ht="15.75" thickBot="1" x14ac:dyDescent="0.3">
      <c r="A379" s="21"/>
      <c r="B379" s="21"/>
      <c r="C379" s="21"/>
      <c r="D379" s="21"/>
      <c r="E379" s="21"/>
      <c r="F379" s="21"/>
      <c r="G379" s="24"/>
      <c r="H379" s="24" t="s">
        <v>481</v>
      </c>
      <c r="I379" s="25">
        <v>45653</v>
      </c>
      <c r="J379" s="24" t="s">
        <v>529</v>
      </c>
      <c r="K379" s="24" t="s">
        <v>576</v>
      </c>
      <c r="L379" s="24" t="s">
        <v>658</v>
      </c>
      <c r="M379" s="24" t="s">
        <v>695</v>
      </c>
      <c r="N379" s="32"/>
      <c r="O379" s="24" t="s">
        <v>40</v>
      </c>
      <c r="P379" s="29">
        <v>-234.08</v>
      </c>
      <c r="Q379" s="29">
        <f>ROUND(Q378+P379,5)</f>
        <v>-234.08</v>
      </c>
    </row>
    <row r="380" spans="1:17" ht="15.75" thickBot="1" x14ac:dyDescent="0.3">
      <c r="A380" s="27"/>
      <c r="B380" s="27"/>
      <c r="C380" s="27"/>
      <c r="D380" s="27" t="s">
        <v>460</v>
      </c>
      <c r="E380" s="27"/>
      <c r="F380" s="27"/>
      <c r="G380" s="27"/>
      <c r="H380" s="27"/>
      <c r="I380" s="28"/>
      <c r="J380" s="27"/>
      <c r="K380" s="27"/>
      <c r="L380" s="27"/>
      <c r="M380" s="27"/>
      <c r="N380" s="33"/>
      <c r="O380" s="27"/>
      <c r="P380" s="3">
        <f>ROUND(SUM(P378:P379),5)</f>
        <v>-234.08</v>
      </c>
      <c r="Q380" s="3">
        <f>Q379</f>
        <v>-234.08</v>
      </c>
    </row>
    <row r="381" spans="1:17" x14ac:dyDescent="0.25">
      <c r="A381" s="27"/>
      <c r="B381" s="27"/>
      <c r="C381" s="27" t="s">
        <v>252</v>
      </c>
      <c r="D381" s="27"/>
      <c r="E381" s="27"/>
      <c r="F381" s="27"/>
      <c r="G381" s="27"/>
      <c r="H381" s="27"/>
      <c r="I381" s="28"/>
      <c r="J381" s="27"/>
      <c r="K381" s="27"/>
      <c r="L381" s="27"/>
      <c r="M381" s="27"/>
      <c r="N381" s="33"/>
      <c r="O381" s="27"/>
      <c r="P381" s="2">
        <f>P380</f>
        <v>-234.08</v>
      </c>
      <c r="Q381" s="2">
        <f>Q380</f>
        <v>-234.08</v>
      </c>
    </row>
    <row r="382" spans="1:17" x14ac:dyDescent="0.25">
      <c r="A382" s="1"/>
      <c r="B382" s="1"/>
      <c r="C382" s="1" t="s">
        <v>253</v>
      </c>
      <c r="D382" s="1"/>
      <c r="E382" s="1"/>
      <c r="F382" s="1"/>
      <c r="G382" s="1"/>
      <c r="H382" s="1"/>
      <c r="I382" s="22"/>
      <c r="J382" s="1"/>
      <c r="K382" s="1"/>
      <c r="L382" s="1"/>
      <c r="M382" s="1"/>
      <c r="N382" s="31"/>
      <c r="O382" s="1"/>
      <c r="P382" s="23"/>
      <c r="Q382" s="23"/>
    </row>
    <row r="383" spans="1:17" x14ac:dyDescent="0.25">
      <c r="A383" s="1"/>
      <c r="B383" s="1"/>
      <c r="C383" s="1"/>
      <c r="D383" s="1" t="s">
        <v>256</v>
      </c>
      <c r="E383" s="1"/>
      <c r="F383" s="1"/>
      <c r="G383" s="1"/>
      <c r="H383" s="1"/>
      <c r="I383" s="22"/>
      <c r="J383" s="1"/>
      <c r="K383" s="1"/>
      <c r="L383" s="1"/>
      <c r="M383" s="1"/>
      <c r="N383" s="31"/>
      <c r="O383" s="1"/>
      <c r="P383" s="23"/>
      <c r="Q383" s="23"/>
    </row>
    <row r="384" spans="1:17" ht="15.75" thickBot="1" x14ac:dyDescent="0.3">
      <c r="A384" s="21"/>
      <c r="B384" s="21"/>
      <c r="C384" s="21"/>
      <c r="D384" s="21"/>
      <c r="E384" s="21"/>
      <c r="F384" s="21"/>
      <c r="G384" s="24"/>
      <c r="H384" s="24" t="s">
        <v>481</v>
      </c>
      <c r="I384" s="25">
        <v>45629</v>
      </c>
      <c r="J384" s="24" t="s">
        <v>491</v>
      </c>
      <c r="K384" s="24" t="s">
        <v>544</v>
      </c>
      <c r="L384" s="24" t="s">
        <v>659</v>
      </c>
      <c r="M384" s="24" t="s">
        <v>695</v>
      </c>
      <c r="N384" s="32"/>
      <c r="O384" s="24" t="s">
        <v>40</v>
      </c>
      <c r="P384" s="26">
        <v>-947</v>
      </c>
      <c r="Q384" s="26">
        <f>ROUND(Q383+P384,5)</f>
        <v>-947</v>
      </c>
    </row>
    <row r="385" spans="1:17" x14ac:dyDescent="0.25">
      <c r="A385" s="27"/>
      <c r="B385" s="27"/>
      <c r="C385" s="27"/>
      <c r="D385" s="27" t="s">
        <v>461</v>
      </c>
      <c r="E385" s="27"/>
      <c r="F385" s="27"/>
      <c r="G385" s="27"/>
      <c r="H385" s="27"/>
      <c r="I385" s="28"/>
      <c r="J385" s="27"/>
      <c r="K385" s="27"/>
      <c r="L385" s="27"/>
      <c r="M385" s="27"/>
      <c r="N385" s="33"/>
      <c r="O385" s="27"/>
      <c r="P385" s="2">
        <f>ROUND(SUM(P383:P384),5)</f>
        <v>-947</v>
      </c>
      <c r="Q385" s="2">
        <f>Q384</f>
        <v>-947</v>
      </c>
    </row>
    <row r="386" spans="1:17" x14ac:dyDescent="0.25">
      <c r="A386" s="1"/>
      <c r="B386" s="1"/>
      <c r="C386" s="1"/>
      <c r="D386" s="1" t="s">
        <v>257</v>
      </c>
      <c r="E386" s="1"/>
      <c r="F386" s="1"/>
      <c r="G386" s="1"/>
      <c r="H386" s="1"/>
      <c r="I386" s="22"/>
      <c r="J386" s="1"/>
      <c r="K386" s="1"/>
      <c r="L386" s="1"/>
      <c r="M386" s="1"/>
      <c r="N386" s="31"/>
      <c r="O386" s="1"/>
      <c r="P386" s="23"/>
      <c r="Q386" s="23"/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482</v>
      </c>
      <c r="I387" s="25">
        <v>45629</v>
      </c>
      <c r="J387" s="24"/>
      <c r="K387" s="24" t="s">
        <v>564</v>
      </c>
      <c r="L387" s="24" t="s">
        <v>660</v>
      </c>
      <c r="M387" s="24" t="s">
        <v>695</v>
      </c>
      <c r="N387" s="32"/>
      <c r="O387" s="24" t="s">
        <v>43</v>
      </c>
      <c r="P387" s="29">
        <v>-2.59</v>
      </c>
      <c r="Q387" s="29">
        <f>ROUND(Q386+P387,5)</f>
        <v>-2.59</v>
      </c>
    </row>
    <row r="388" spans="1:17" x14ac:dyDescent="0.25">
      <c r="A388" s="24"/>
      <c r="B388" s="24"/>
      <c r="C388" s="24"/>
      <c r="D388" s="24"/>
      <c r="E388" s="24"/>
      <c r="F388" s="24"/>
      <c r="G388" s="24"/>
      <c r="H388" s="24" t="s">
        <v>482</v>
      </c>
      <c r="I388" s="25">
        <v>45629</v>
      </c>
      <c r="J388" s="24"/>
      <c r="K388" s="24" t="s">
        <v>564</v>
      </c>
      <c r="L388" s="24" t="s">
        <v>661</v>
      </c>
      <c r="M388" s="24" t="s">
        <v>695</v>
      </c>
      <c r="N388" s="32"/>
      <c r="O388" s="24" t="s">
        <v>43</v>
      </c>
      <c r="P388" s="29">
        <v>-26.97</v>
      </c>
      <c r="Q388" s="29">
        <f>ROUND(Q387+P388,5)</f>
        <v>-29.56</v>
      </c>
    </row>
    <row r="389" spans="1:17" ht="15.75" thickBot="1" x14ac:dyDescent="0.3">
      <c r="A389" s="24"/>
      <c r="B389" s="24"/>
      <c r="C389" s="24"/>
      <c r="D389" s="24"/>
      <c r="E389" s="24"/>
      <c r="F389" s="24"/>
      <c r="G389" s="24"/>
      <c r="H389" s="24" t="s">
        <v>482</v>
      </c>
      <c r="I389" s="25">
        <v>45629</v>
      </c>
      <c r="J389" s="24"/>
      <c r="K389" s="24" t="s">
        <v>564</v>
      </c>
      <c r="L389" s="24" t="s">
        <v>662</v>
      </c>
      <c r="M389" s="24" t="s">
        <v>695</v>
      </c>
      <c r="N389" s="32"/>
      <c r="O389" s="24" t="s">
        <v>43</v>
      </c>
      <c r="P389" s="26">
        <v>-15.98</v>
      </c>
      <c r="Q389" s="26">
        <f>ROUND(Q388+P389,5)</f>
        <v>-45.54</v>
      </c>
    </row>
    <row r="390" spans="1:17" x14ac:dyDescent="0.25">
      <c r="A390" s="27"/>
      <c r="B390" s="27"/>
      <c r="C390" s="27"/>
      <c r="D390" s="27" t="s">
        <v>462</v>
      </c>
      <c r="E390" s="27"/>
      <c r="F390" s="27"/>
      <c r="G390" s="27"/>
      <c r="H390" s="27"/>
      <c r="I390" s="28"/>
      <c r="J390" s="27"/>
      <c r="K390" s="27"/>
      <c r="L390" s="27"/>
      <c r="M390" s="27"/>
      <c r="N390" s="33"/>
      <c r="O390" s="27"/>
      <c r="P390" s="2">
        <f>ROUND(SUM(P386:P389),5)</f>
        <v>-45.54</v>
      </c>
      <c r="Q390" s="2">
        <f>Q389</f>
        <v>-45.54</v>
      </c>
    </row>
    <row r="391" spans="1:17" x14ac:dyDescent="0.25">
      <c r="A391" s="1"/>
      <c r="B391" s="1"/>
      <c r="C391" s="1"/>
      <c r="D391" s="1" t="s">
        <v>264</v>
      </c>
      <c r="E391" s="1"/>
      <c r="F391" s="1"/>
      <c r="G391" s="1"/>
      <c r="H391" s="1"/>
      <c r="I391" s="22"/>
      <c r="J391" s="1"/>
      <c r="K391" s="1"/>
      <c r="L391" s="1"/>
      <c r="M391" s="1"/>
      <c r="N391" s="31"/>
      <c r="O391" s="1"/>
      <c r="P391" s="23"/>
      <c r="Q391" s="23"/>
    </row>
    <row r="392" spans="1:17" ht="15.75" thickBot="1" x14ac:dyDescent="0.3">
      <c r="A392" s="21"/>
      <c r="B392" s="21"/>
      <c r="C392" s="21"/>
      <c r="D392" s="21"/>
      <c r="E392" s="21"/>
      <c r="F392" s="21"/>
      <c r="G392" s="24"/>
      <c r="H392" s="24" t="s">
        <v>482</v>
      </c>
      <c r="I392" s="25">
        <v>45629</v>
      </c>
      <c r="J392" s="24"/>
      <c r="K392" s="24" t="s">
        <v>564</v>
      </c>
      <c r="L392" s="24" t="s">
        <v>663</v>
      </c>
      <c r="M392" s="24" t="s">
        <v>695</v>
      </c>
      <c r="N392" s="32"/>
      <c r="O392" s="24" t="s">
        <v>43</v>
      </c>
      <c r="P392" s="26">
        <v>-21.98</v>
      </c>
      <c r="Q392" s="26">
        <f>ROUND(Q391+P392,5)</f>
        <v>-21.98</v>
      </c>
    </row>
    <row r="393" spans="1:17" x14ac:dyDescent="0.25">
      <c r="A393" s="27"/>
      <c r="B393" s="27"/>
      <c r="C393" s="27"/>
      <c r="D393" s="27" t="s">
        <v>463</v>
      </c>
      <c r="E393" s="27"/>
      <c r="F393" s="27"/>
      <c r="G393" s="27"/>
      <c r="H393" s="27"/>
      <c r="I393" s="28"/>
      <c r="J393" s="27"/>
      <c r="K393" s="27"/>
      <c r="L393" s="27"/>
      <c r="M393" s="27"/>
      <c r="N393" s="33"/>
      <c r="O393" s="27"/>
      <c r="P393" s="2">
        <f>ROUND(SUM(P391:P392),5)</f>
        <v>-21.98</v>
      </c>
      <c r="Q393" s="2">
        <f>Q392</f>
        <v>-21.98</v>
      </c>
    </row>
    <row r="394" spans="1:17" x14ac:dyDescent="0.25">
      <c r="A394" s="1"/>
      <c r="B394" s="1"/>
      <c r="C394" s="1"/>
      <c r="D394" s="1" t="s">
        <v>268</v>
      </c>
      <c r="E394" s="1"/>
      <c r="F394" s="1"/>
      <c r="G394" s="1"/>
      <c r="H394" s="1"/>
      <c r="I394" s="22"/>
      <c r="J394" s="1"/>
      <c r="K394" s="1"/>
      <c r="L394" s="1"/>
      <c r="M394" s="1"/>
      <c r="N394" s="31"/>
      <c r="O394" s="1"/>
      <c r="P394" s="23"/>
      <c r="Q394" s="23"/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482</v>
      </c>
      <c r="I395" s="25">
        <v>45629</v>
      </c>
      <c r="J395" s="24"/>
      <c r="K395" s="24" t="s">
        <v>564</v>
      </c>
      <c r="L395" s="24" t="s">
        <v>664</v>
      </c>
      <c r="M395" s="24" t="s">
        <v>695</v>
      </c>
      <c r="N395" s="32"/>
      <c r="O395" s="24" t="s">
        <v>43</v>
      </c>
      <c r="P395" s="29">
        <v>-23.3</v>
      </c>
      <c r="Q395" s="29">
        <f>ROUND(Q394+P395,5)</f>
        <v>-23.3</v>
      </c>
    </row>
    <row r="396" spans="1:17" ht="15.75" thickBot="1" x14ac:dyDescent="0.3">
      <c r="A396" s="24"/>
      <c r="B396" s="24"/>
      <c r="C396" s="24"/>
      <c r="D396" s="24"/>
      <c r="E396" s="24"/>
      <c r="F396" s="24"/>
      <c r="G396" s="24"/>
      <c r="H396" s="24" t="s">
        <v>482</v>
      </c>
      <c r="I396" s="25">
        <v>45629</v>
      </c>
      <c r="J396" s="24"/>
      <c r="K396" s="24" t="s">
        <v>564</v>
      </c>
      <c r="L396" s="24" t="s">
        <v>665</v>
      </c>
      <c r="M396" s="24" t="s">
        <v>695</v>
      </c>
      <c r="N396" s="32"/>
      <c r="O396" s="24" t="s">
        <v>43</v>
      </c>
      <c r="P396" s="29">
        <v>-3.39</v>
      </c>
      <c r="Q396" s="29">
        <f>ROUND(Q395+P396,5)</f>
        <v>-26.69</v>
      </c>
    </row>
    <row r="397" spans="1:17" ht="15.75" thickBot="1" x14ac:dyDescent="0.3">
      <c r="A397" s="27"/>
      <c r="B397" s="27"/>
      <c r="C397" s="27"/>
      <c r="D397" s="27" t="s">
        <v>464</v>
      </c>
      <c r="E397" s="27"/>
      <c r="F397" s="27"/>
      <c r="G397" s="27"/>
      <c r="H397" s="27"/>
      <c r="I397" s="28"/>
      <c r="J397" s="27"/>
      <c r="K397" s="27"/>
      <c r="L397" s="27"/>
      <c r="M397" s="27"/>
      <c r="N397" s="33"/>
      <c r="O397" s="27"/>
      <c r="P397" s="5">
        <f>ROUND(SUM(P394:P396),5)</f>
        <v>-26.69</v>
      </c>
      <c r="Q397" s="5">
        <f>Q396</f>
        <v>-26.69</v>
      </c>
    </row>
    <row r="398" spans="1:17" ht="15.75" thickBot="1" x14ac:dyDescent="0.3">
      <c r="A398" s="27"/>
      <c r="B398" s="27"/>
      <c r="C398" s="27" t="s">
        <v>280</v>
      </c>
      <c r="D398" s="27"/>
      <c r="E398" s="27"/>
      <c r="F398" s="27"/>
      <c r="G398" s="27"/>
      <c r="H398" s="27"/>
      <c r="I398" s="28"/>
      <c r="J398" s="27"/>
      <c r="K398" s="27"/>
      <c r="L398" s="27"/>
      <c r="M398" s="27"/>
      <c r="N398" s="33"/>
      <c r="O398" s="27"/>
      <c r="P398" s="3">
        <f>ROUND(P385+P390+P393+P397,5)</f>
        <v>-1041.21</v>
      </c>
      <c r="Q398" s="3">
        <f>ROUND(Q385+Q390+Q393+Q397,5)</f>
        <v>-1041.21</v>
      </c>
    </row>
    <row r="399" spans="1:17" x14ac:dyDescent="0.25">
      <c r="A399" s="27"/>
      <c r="B399" s="27" t="s">
        <v>281</v>
      </c>
      <c r="C399" s="27"/>
      <c r="D399" s="27"/>
      <c r="E399" s="27"/>
      <c r="F399" s="27"/>
      <c r="G399" s="27"/>
      <c r="H399" s="27"/>
      <c r="I399" s="28"/>
      <c r="J399" s="27"/>
      <c r="K399" s="27"/>
      <c r="L399" s="27"/>
      <c r="M399" s="27"/>
      <c r="N399" s="33"/>
      <c r="O399" s="27"/>
      <c r="P399" s="2">
        <f>ROUND(P371+P376+P381+P398,5)</f>
        <v>-3841.79</v>
      </c>
      <c r="Q399" s="2">
        <f>ROUND(Q371+Q376+Q381+Q398,5)</f>
        <v>-3841.79</v>
      </c>
    </row>
    <row r="400" spans="1:17" x14ac:dyDescent="0.25">
      <c r="A400" s="1"/>
      <c r="B400" s="1" t="s">
        <v>282</v>
      </c>
      <c r="C400" s="1"/>
      <c r="D400" s="1"/>
      <c r="E400" s="1"/>
      <c r="F400" s="1"/>
      <c r="G400" s="1"/>
      <c r="H400" s="1"/>
      <c r="I400" s="22"/>
      <c r="J400" s="1"/>
      <c r="K400" s="1"/>
      <c r="L400" s="1"/>
      <c r="M400" s="1"/>
      <c r="N400" s="31"/>
      <c r="O400" s="1"/>
      <c r="P400" s="23"/>
      <c r="Q400" s="23"/>
    </row>
    <row r="401" spans="1:17" x14ac:dyDescent="0.25">
      <c r="A401" s="1"/>
      <c r="B401" s="1"/>
      <c r="C401" s="1" t="s">
        <v>283</v>
      </c>
      <c r="D401" s="1"/>
      <c r="E401" s="1"/>
      <c r="F401" s="1"/>
      <c r="G401" s="1"/>
      <c r="H401" s="1"/>
      <c r="I401" s="22"/>
      <c r="J401" s="1"/>
      <c r="K401" s="1"/>
      <c r="L401" s="1"/>
      <c r="M401" s="1"/>
      <c r="N401" s="31"/>
      <c r="O401" s="1"/>
      <c r="P401" s="23"/>
      <c r="Q401" s="23"/>
    </row>
    <row r="402" spans="1:17" ht="15.75" thickBot="1" x14ac:dyDescent="0.3">
      <c r="A402" s="21"/>
      <c r="B402" s="21"/>
      <c r="C402" s="21"/>
      <c r="D402" s="21"/>
      <c r="E402" s="21"/>
      <c r="F402" s="21"/>
      <c r="G402" s="24"/>
      <c r="H402" s="24" t="s">
        <v>482</v>
      </c>
      <c r="I402" s="25">
        <v>45630</v>
      </c>
      <c r="J402" s="24"/>
      <c r="K402" s="24" t="s">
        <v>577</v>
      </c>
      <c r="L402" s="24" t="s">
        <v>666</v>
      </c>
      <c r="M402" s="24" t="s">
        <v>695</v>
      </c>
      <c r="N402" s="32"/>
      <c r="O402" s="24" t="s">
        <v>43</v>
      </c>
      <c r="P402" s="29">
        <v>-24.51</v>
      </c>
      <c r="Q402" s="29">
        <f>ROUND(Q401+P402,5)</f>
        <v>-24.51</v>
      </c>
    </row>
    <row r="403" spans="1:17" ht="15.75" thickBot="1" x14ac:dyDescent="0.3">
      <c r="A403" s="27"/>
      <c r="B403" s="27"/>
      <c r="C403" s="27" t="s">
        <v>465</v>
      </c>
      <c r="D403" s="27"/>
      <c r="E403" s="27"/>
      <c r="F403" s="27"/>
      <c r="G403" s="27"/>
      <c r="H403" s="27"/>
      <c r="I403" s="28"/>
      <c r="J403" s="27"/>
      <c r="K403" s="27"/>
      <c r="L403" s="27"/>
      <c r="M403" s="27"/>
      <c r="N403" s="33"/>
      <c r="O403" s="27"/>
      <c r="P403" s="3">
        <f>ROUND(SUM(P401:P402),5)</f>
        <v>-24.51</v>
      </c>
      <c r="Q403" s="3">
        <f>Q402</f>
        <v>-24.51</v>
      </c>
    </row>
    <row r="404" spans="1:17" x14ac:dyDescent="0.25">
      <c r="A404" s="27"/>
      <c r="B404" s="27" t="s">
        <v>285</v>
      </c>
      <c r="C404" s="27"/>
      <c r="D404" s="27"/>
      <c r="E404" s="27"/>
      <c r="F404" s="27"/>
      <c r="G404" s="27"/>
      <c r="H404" s="27"/>
      <c r="I404" s="28"/>
      <c r="J404" s="27"/>
      <c r="K404" s="27"/>
      <c r="L404" s="27"/>
      <c r="M404" s="27"/>
      <c r="N404" s="33"/>
      <c r="O404" s="27"/>
      <c r="P404" s="2">
        <f>P403</f>
        <v>-24.51</v>
      </c>
      <c r="Q404" s="2">
        <f>Q403</f>
        <v>-24.51</v>
      </c>
    </row>
    <row r="405" spans="1:17" x14ac:dyDescent="0.25">
      <c r="A405" s="1"/>
      <c r="B405" s="1" t="s">
        <v>286</v>
      </c>
      <c r="C405" s="1"/>
      <c r="D405" s="1"/>
      <c r="E405" s="1"/>
      <c r="F405" s="1"/>
      <c r="G405" s="1"/>
      <c r="H405" s="1"/>
      <c r="I405" s="22"/>
      <c r="J405" s="1"/>
      <c r="K405" s="1"/>
      <c r="L405" s="1"/>
      <c r="M405" s="1"/>
      <c r="N405" s="31"/>
      <c r="O405" s="1"/>
      <c r="P405" s="23"/>
      <c r="Q405" s="23"/>
    </row>
    <row r="406" spans="1:17" x14ac:dyDescent="0.25">
      <c r="A406" s="1"/>
      <c r="B406" s="1"/>
      <c r="C406" s="1" t="s">
        <v>287</v>
      </c>
      <c r="D406" s="1"/>
      <c r="E406" s="1"/>
      <c r="F406" s="1"/>
      <c r="G406" s="1"/>
      <c r="H406" s="1"/>
      <c r="I406" s="22"/>
      <c r="J406" s="1"/>
      <c r="K406" s="1"/>
      <c r="L406" s="1"/>
      <c r="M406" s="1"/>
      <c r="N406" s="31"/>
      <c r="O406" s="1"/>
      <c r="P406" s="23"/>
      <c r="Q406" s="23"/>
    </row>
    <row r="407" spans="1:17" ht="15.75" thickBot="1" x14ac:dyDescent="0.3">
      <c r="A407" s="21"/>
      <c r="B407" s="21"/>
      <c r="C407" s="21"/>
      <c r="D407" s="21"/>
      <c r="E407" s="21"/>
      <c r="F407" s="21"/>
      <c r="G407" s="24"/>
      <c r="H407" s="24" t="s">
        <v>482</v>
      </c>
      <c r="I407" s="25">
        <v>45649</v>
      </c>
      <c r="J407" s="24"/>
      <c r="K407" s="24" t="s">
        <v>578</v>
      </c>
      <c r="L407" s="24" t="s">
        <v>667</v>
      </c>
      <c r="M407" s="24" t="s">
        <v>695</v>
      </c>
      <c r="N407" s="32"/>
      <c r="O407" s="24" t="s">
        <v>43</v>
      </c>
      <c r="P407" s="26">
        <v>-169.99</v>
      </c>
      <c r="Q407" s="26">
        <f>ROUND(Q406+P407,5)</f>
        <v>-169.99</v>
      </c>
    </row>
    <row r="408" spans="1:17" x14ac:dyDescent="0.25">
      <c r="A408" s="27"/>
      <c r="B408" s="27"/>
      <c r="C408" s="27" t="s">
        <v>466</v>
      </c>
      <c r="D408" s="27"/>
      <c r="E408" s="27"/>
      <c r="F408" s="27"/>
      <c r="G408" s="27"/>
      <c r="H408" s="27"/>
      <c r="I408" s="28"/>
      <c r="J408" s="27"/>
      <c r="K408" s="27"/>
      <c r="L408" s="27"/>
      <c r="M408" s="27"/>
      <c r="N408" s="33"/>
      <c r="O408" s="27"/>
      <c r="P408" s="2">
        <f>ROUND(SUM(P406:P407),5)</f>
        <v>-169.99</v>
      </c>
      <c r="Q408" s="2">
        <f>Q407</f>
        <v>-169.99</v>
      </c>
    </row>
    <row r="409" spans="1:17" x14ac:dyDescent="0.25">
      <c r="A409" s="1"/>
      <c r="B409" s="1"/>
      <c r="C409" s="1" t="s">
        <v>288</v>
      </c>
      <c r="D409" s="1"/>
      <c r="E409" s="1"/>
      <c r="F409" s="1"/>
      <c r="G409" s="1"/>
      <c r="H409" s="1"/>
      <c r="I409" s="22"/>
      <c r="J409" s="1"/>
      <c r="K409" s="1"/>
      <c r="L409" s="1"/>
      <c r="M409" s="1"/>
      <c r="N409" s="31"/>
      <c r="O409" s="1"/>
      <c r="P409" s="23"/>
      <c r="Q409" s="23"/>
    </row>
    <row r="410" spans="1:17" x14ac:dyDescent="0.25">
      <c r="A410" s="1"/>
      <c r="B410" s="1"/>
      <c r="C410" s="1"/>
      <c r="D410" s="1" t="s">
        <v>289</v>
      </c>
      <c r="E410" s="1"/>
      <c r="F410" s="1"/>
      <c r="G410" s="1"/>
      <c r="H410" s="1"/>
      <c r="I410" s="22"/>
      <c r="J410" s="1"/>
      <c r="K410" s="1"/>
      <c r="L410" s="1"/>
      <c r="M410" s="1"/>
      <c r="N410" s="31"/>
      <c r="O410" s="1"/>
      <c r="P410" s="23"/>
      <c r="Q410" s="23"/>
    </row>
    <row r="411" spans="1:17" ht="15.75" thickBot="1" x14ac:dyDescent="0.3">
      <c r="A411" s="21"/>
      <c r="B411" s="21"/>
      <c r="C411" s="21"/>
      <c r="D411" s="21"/>
      <c r="E411" s="21"/>
      <c r="F411" s="21"/>
      <c r="G411" s="24"/>
      <c r="H411" s="24" t="s">
        <v>481</v>
      </c>
      <c r="I411" s="25">
        <v>45657</v>
      </c>
      <c r="J411" s="24" t="s">
        <v>530</v>
      </c>
      <c r="K411" s="24" t="s">
        <v>579</v>
      </c>
      <c r="L411" s="24" t="s">
        <v>668</v>
      </c>
      <c r="M411" s="24" t="s">
        <v>695</v>
      </c>
      <c r="N411" s="32"/>
      <c r="O411" s="24" t="s">
        <v>40</v>
      </c>
      <c r="P411" s="26">
        <v>-32</v>
      </c>
      <c r="Q411" s="26">
        <f>ROUND(Q410+P411,5)</f>
        <v>-32</v>
      </c>
    </row>
    <row r="412" spans="1:17" x14ac:dyDescent="0.25">
      <c r="A412" s="27"/>
      <c r="B412" s="27"/>
      <c r="C412" s="27"/>
      <c r="D412" s="27" t="s">
        <v>467</v>
      </c>
      <c r="E412" s="27"/>
      <c r="F412" s="27"/>
      <c r="G412" s="27"/>
      <c r="H412" s="27"/>
      <c r="I412" s="28"/>
      <c r="J412" s="27"/>
      <c r="K412" s="27"/>
      <c r="L412" s="27"/>
      <c r="M412" s="27"/>
      <c r="N412" s="33"/>
      <c r="O412" s="27"/>
      <c r="P412" s="2">
        <f>ROUND(SUM(P410:P411),5)</f>
        <v>-32</v>
      </c>
      <c r="Q412" s="2">
        <f>Q411</f>
        <v>-32</v>
      </c>
    </row>
    <row r="413" spans="1:17" x14ac:dyDescent="0.25">
      <c r="A413" s="1"/>
      <c r="B413" s="1"/>
      <c r="C413" s="1"/>
      <c r="D413" s="1" t="s">
        <v>293</v>
      </c>
      <c r="E413" s="1"/>
      <c r="F413" s="1"/>
      <c r="G413" s="1"/>
      <c r="H413" s="1"/>
      <c r="I413" s="22"/>
      <c r="J413" s="1"/>
      <c r="K413" s="1"/>
      <c r="L413" s="1"/>
      <c r="M413" s="1"/>
      <c r="N413" s="31"/>
      <c r="O413" s="1"/>
      <c r="P413" s="23"/>
      <c r="Q413" s="23"/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481</v>
      </c>
      <c r="I414" s="25">
        <v>45628</v>
      </c>
      <c r="J414" s="24" t="s">
        <v>520</v>
      </c>
      <c r="K414" s="24" t="s">
        <v>580</v>
      </c>
      <c r="L414" s="24" t="s">
        <v>669</v>
      </c>
      <c r="M414" s="24" t="s">
        <v>695</v>
      </c>
      <c r="N414" s="32"/>
      <c r="O414" s="24" t="s">
        <v>40</v>
      </c>
      <c r="P414" s="29">
        <v>-68.95</v>
      </c>
      <c r="Q414" s="29">
        <f t="shared" ref="Q414:Q423" si="13">ROUND(Q413+P414,5)</f>
        <v>-68.95</v>
      </c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481</v>
      </c>
      <c r="I415" s="25">
        <v>45629</v>
      </c>
      <c r="J415" s="24"/>
      <c r="K415" s="24" t="s">
        <v>581</v>
      </c>
      <c r="L415" s="24" t="s">
        <v>670</v>
      </c>
      <c r="M415" s="24" t="s">
        <v>695</v>
      </c>
      <c r="N415" s="32"/>
      <c r="O415" s="24" t="s">
        <v>40</v>
      </c>
      <c r="P415" s="29">
        <v>-160.25</v>
      </c>
      <c r="Q415" s="29">
        <f t="shared" si="13"/>
        <v>-229.2</v>
      </c>
    </row>
    <row r="416" spans="1:17" x14ac:dyDescent="0.25">
      <c r="A416" s="24"/>
      <c r="B416" s="24"/>
      <c r="C416" s="24"/>
      <c r="D416" s="24"/>
      <c r="E416" s="24"/>
      <c r="F416" s="24"/>
      <c r="G416" s="24"/>
      <c r="H416" s="24" t="s">
        <v>481</v>
      </c>
      <c r="I416" s="25">
        <v>45634</v>
      </c>
      <c r="J416" s="24"/>
      <c r="K416" s="24" t="s">
        <v>582</v>
      </c>
      <c r="L416" s="24" t="s">
        <v>671</v>
      </c>
      <c r="M416" s="24" t="s">
        <v>695</v>
      </c>
      <c r="N416" s="32"/>
      <c r="O416" s="24" t="s">
        <v>40</v>
      </c>
      <c r="P416" s="29">
        <v>-1900</v>
      </c>
      <c r="Q416" s="29">
        <f t="shared" si="13"/>
        <v>-2129.1999999999998</v>
      </c>
    </row>
    <row r="417" spans="1:17" x14ac:dyDescent="0.25">
      <c r="A417" s="24"/>
      <c r="B417" s="24"/>
      <c r="C417" s="24"/>
      <c r="D417" s="24"/>
      <c r="E417" s="24"/>
      <c r="F417" s="24"/>
      <c r="G417" s="24"/>
      <c r="H417" s="24" t="s">
        <v>482</v>
      </c>
      <c r="I417" s="25">
        <v>45634</v>
      </c>
      <c r="J417" s="24"/>
      <c r="K417" s="24" t="s">
        <v>583</v>
      </c>
      <c r="L417" s="24" t="s">
        <v>672</v>
      </c>
      <c r="M417" s="24" t="s">
        <v>695</v>
      </c>
      <c r="N417" s="32"/>
      <c r="O417" s="24" t="s">
        <v>43</v>
      </c>
      <c r="P417" s="29">
        <v>-99.22</v>
      </c>
      <c r="Q417" s="29">
        <f t="shared" si="13"/>
        <v>-2228.42</v>
      </c>
    </row>
    <row r="418" spans="1:17" x14ac:dyDescent="0.25">
      <c r="A418" s="24"/>
      <c r="B418" s="24"/>
      <c r="C418" s="24"/>
      <c r="D418" s="24"/>
      <c r="E418" s="24"/>
      <c r="F418" s="24"/>
      <c r="G418" s="24"/>
      <c r="H418" s="24" t="s">
        <v>481</v>
      </c>
      <c r="I418" s="25">
        <v>45637</v>
      </c>
      <c r="J418" s="24" t="s">
        <v>531</v>
      </c>
      <c r="K418" s="24" t="s">
        <v>584</v>
      </c>
      <c r="L418" s="24" t="s">
        <v>673</v>
      </c>
      <c r="M418" s="24" t="s">
        <v>695</v>
      </c>
      <c r="N418" s="32"/>
      <c r="O418" s="24" t="s">
        <v>40</v>
      </c>
      <c r="P418" s="29">
        <v>-99.47</v>
      </c>
      <c r="Q418" s="29">
        <f t="shared" si="13"/>
        <v>-2327.89</v>
      </c>
    </row>
    <row r="419" spans="1:17" x14ac:dyDescent="0.25">
      <c r="A419" s="24"/>
      <c r="B419" s="24"/>
      <c r="C419" s="24"/>
      <c r="D419" s="24"/>
      <c r="E419" s="24"/>
      <c r="F419" s="24"/>
      <c r="G419" s="24"/>
      <c r="H419" s="24" t="s">
        <v>482</v>
      </c>
      <c r="I419" s="25">
        <v>45637</v>
      </c>
      <c r="J419" s="24"/>
      <c r="K419" s="24" t="s">
        <v>585</v>
      </c>
      <c r="L419" s="24" t="s">
        <v>674</v>
      </c>
      <c r="M419" s="24" t="s">
        <v>695</v>
      </c>
      <c r="N419" s="32"/>
      <c r="O419" s="24" t="s">
        <v>43</v>
      </c>
      <c r="P419" s="29">
        <v>-305.37</v>
      </c>
      <c r="Q419" s="29">
        <f t="shared" si="13"/>
        <v>-2633.26</v>
      </c>
    </row>
    <row r="420" spans="1:17" x14ac:dyDescent="0.25">
      <c r="A420" s="24"/>
      <c r="B420" s="24"/>
      <c r="C420" s="24"/>
      <c r="D420" s="24"/>
      <c r="E420" s="24"/>
      <c r="F420" s="24"/>
      <c r="G420" s="24"/>
      <c r="H420" s="24" t="s">
        <v>481</v>
      </c>
      <c r="I420" s="25">
        <v>45639</v>
      </c>
      <c r="J420" s="24"/>
      <c r="K420" s="24" t="s">
        <v>582</v>
      </c>
      <c r="L420" s="24" t="s">
        <v>675</v>
      </c>
      <c r="M420" s="24" t="s">
        <v>695</v>
      </c>
      <c r="N420" s="32"/>
      <c r="O420" s="24" t="s">
        <v>40</v>
      </c>
      <c r="P420" s="29">
        <v>-947.41</v>
      </c>
      <c r="Q420" s="29">
        <f t="shared" si="13"/>
        <v>-3580.67</v>
      </c>
    </row>
    <row r="421" spans="1:17" x14ac:dyDescent="0.25">
      <c r="A421" s="24"/>
      <c r="B421" s="24"/>
      <c r="C421" s="24"/>
      <c r="D421" s="24"/>
      <c r="E421" s="24"/>
      <c r="F421" s="24"/>
      <c r="G421" s="24"/>
      <c r="H421" s="24" t="s">
        <v>481</v>
      </c>
      <c r="I421" s="25">
        <v>45639</v>
      </c>
      <c r="J421" s="24"/>
      <c r="K421" s="24" t="s">
        <v>582</v>
      </c>
      <c r="L421" s="24" t="s">
        <v>676</v>
      </c>
      <c r="M421" s="24" t="s">
        <v>695</v>
      </c>
      <c r="N421" s="32"/>
      <c r="O421" s="24" t="s">
        <v>40</v>
      </c>
      <c r="P421" s="29">
        <v>-208.43</v>
      </c>
      <c r="Q421" s="29">
        <f t="shared" si="13"/>
        <v>-3789.1</v>
      </c>
    </row>
    <row r="422" spans="1:17" x14ac:dyDescent="0.25">
      <c r="A422" s="24"/>
      <c r="B422" s="24"/>
      <c r="C422" s="24"/>
      <c r="D422" s="24"/>
      <c r="E422" s="24"/>
      <c r="F422" s="24"/>
      <c r="G422" s="24"/>
      <c r="H422" s="24" t="s">
        <v>482</v>
      </c>
      <c r="I422" s="25">
        <v>45644</v>
      </c>
      <c r="J422" s="24"/>
      <c r="K422" s="24" t="s">
        <v>586</v>
      </c>
      <c r="L422" s="24" t="s">
        <v>677</v>
      </c>
      <c r="M422" s="24" t="s">
        <v>695</v>
      </c>
      <c r="N422" s="32"/>
      <c r="O422" s="24" t="s">
        <v>43</v>
      </c>
      <c r="P422" s="29">
        <v>-55</v>
      </c>
      <c r="Q422" s="29">
        <f t="shared" si="13"/>
        <v>-3844.1</v>
      </c>
    </row>
    <row r="423" spans="1:17" ht="15.75" thickBot="1" x14ac:dyDescent="0.3">
      <c r="A423" s="24"/>
      <c r="B423" s="24"/>
      <c r="C423" s="24"/>
      <c r="D423" s="24"/>
      <c r="E423" s="24"/>
      <c r="F423" s="24"/>
      <c r="G423" s="24"/>
      <c r="H423" s="24" t="s">
        <v>482</v>
      </c>
      <c r="I423" s="25">
        <v>45644</v>
      </c>
      <c r="J423" s="24"/>
      <c r="K423" s="24" t="s">
        <v>587</v>
      </c>
      <c r="L423" s="24" t="s">
        <v>678</v>
      </c>
      <c r="M423" s="24" t="s">
        <v>695</v>
      </c>
      <c r="N423" s="32"/>
      <c r="O423" s="24" t="s">
        <v>43</v>
      </c>
      <c r="P423" s="29">
        <v>-100.86</v>
      </c>
      <c r="Q423" s="29">
        <f t="shared" si="13"/>
        <v>-3944.96</v>
      </c>
    </row>
    <row r="424" spans="1:17" ht="15.75" thickBot="1" x14ac:dyDescent="0.3">
      <c r="A424" s="27"/>
      <c r="B424" s="27"/>
      <c r="C424" s="27"/>
      <c r="D424" s="27" t="s">
        <v>468</v>
      </c>
      <c r="E424" s="27"/>
      <c r="F424" s="27"/>
      <c r="G424" s="27"/>
      <c r="H424" s="27"/>
      <c r="I424" s="28"/>
      <c r="J424" s="27"/>
      <c r="K424" s="27"/>
      <c r="L424" s="27"/>
      <c r="M424" s="27"/>
      <c r="N424" s="33"/>
      <c r="O424" s="27"/>
      <c r="P424" s="3">
        <f>ROUND(SUM(P413:P423),5)</f>
        <v>-3944.96</v>
      </c>
      <c r="Q424" s="3">
        <f>Q423</f>
        <v>-3944.96</v>
      </c>
    </row>
    <row r="425" spans="1:17" x14ac:dyDescent="0.25">
      <c r="A425" s="27"/>
      <c r="B425" s="27"/>
      <c r="C425" s="27" t="s">
        <v>294</v>
      </c>
      <c r="D425" s="27"/>
      <c r="E425" s="27"/>
      <c r="F425" s="27"/>
      <c r="G425" s="27"/>
      <c r="H425" s="27"/>
      <c r="I425" s="28"/>
      <c r="J425" s="27"/>
      <c r="K425" s="27"/>
      <c r="L425" s="27"/>
      <c r="M425" s="27"/>
      <c r="N425" s="33"/>
      <c r="O425" s="27"/>
      <c r="P425" s="2">
        <f>ROUND(P412+P424,5)</f>
        <v>-3976.96</v>
      </c>
      <c r="Q425" s="2">
        <f>ROUND(Q412+Q424,5)</f>
        <v>-3976.96</v>
      </c>
    </row>
    <row r="426" spans="1:17" x14ac:dyDescent="0.25">
      <c r="A426" s="1"/>
      <c r="B426" s="1"/>
      <c r="C426" s="1" t="s">
        <v>295</v>
      </c>
      <c r="D426" s="1"/>
      <c r="E426" s="1"/>
      <c r="F426" s="1"/>
      <c r="G426" s="1"/>
      <c r="H426" s="1"/>
      <c r="I426" s="22"/>
      <c r="J426" s="1"/>
      <c r="K426" s="1"/>
      <c r="L426" s="1"/>
      <c r="M426" s="1"/>
      <c r="N426" s="31"/>
      <c r="O426" s="1"/>
      <c r="P426" s="23"/>
      <c r="Q426" s="23"/>
    </row>
    <row r="427" spans="1:17" ht="15.75" thickBot="1" x14ac:dyDescent="0.3">
      <c r="A427" s="21"/>
      <c r="B427" s="21"/>
      <c r="C427" s="21"/>
      <c r="D427" s="21"/>
      <c r="E427" s="21"/>
      <c r="F427" s="21"/>
      <c r="G427" s="24"/>
      <c r="H427" s="24" t="s">
        <v>481</v>
      </c>
      <c r="I427" s="25">
        <v>45637</v>
      </c>
      <c r="J427" s="24"/>
      <c r="K427" s="24" t="s">
        <v>588</v>
      </c>
      <c r="L427" s="24" t="s">
        <v>679</v>
      </c>
      <c r="M427" s="24" t="s">
        <v>695</v>
      </c>
      <c r="N427" s="32"/>
      <c r="O427" s="24" t="s">
        <v>40</v>
      </c>
      <c r="P427" s="26">
        <v>-5000</v>
      </c>
      <c r="Q427" s="26">
        <f>ROUND(Q426+P427,5)</f>
        <v>-5000</v>
      </c>
    </row>
    <row r="428" spans="1:17" x14ac:dyDescent="0.25">
      <c r="A428" s="27"/>
      <c r="B428" s="27"/>
      <c r="C428" s="27" t="s">
        <v>469</v>
      </c>
      <c r="D428" s="27"/>
      <c r="E428" s="27"/>
      <c r="F428" s="27"/>
      <c r="G428" s="27"/>
      <c r="H428" s="27"/>
      <c r="I428" s="28"/>
      <c r="J428" s="27"/>
      <c r="K428" s="27"/>
      <c r="L428" s="27"/>
      <c r="M428" s="27"/>
      <c r="N428" s="33"/>
      <c r="O428" s="27"/>
      <c r="P428" s="2">
        <f>ROUND(SUM(P426:P427),5)</f>
        <v>-5000</v>
      </c>
      <c r="Q428" s="2">
        <f>Q427</f>
        <v>-5000</v>
      </c>
    </row>
    <row r="429" spans="1:17" x14ac:dyDescent="0.25">
      <c r="A429" s="1"/>
      <c r="B429" s="1"/>
      <c r="C429" s="1" t="s">
        <v>296</v>
      </c>
      <c r="D429" s="1"/>
      <c r="E429" s="1"/>
      <c r="F429" s="1"/>
      <c r="G429" s="1"/>
      <c r="H429" s="1"/>
      <c r="I429" s="22"/>
      <c r="J429" s="1"/>
      <c r="K429" s="1"/>
      <c r="L429" s="1"/>
      <c r="M429" s="1"/>
      <c r="N429" s="31"/>
      <c r="O429" s="1"/>
      <c r="P429" s="23"/>
      <c r="Q429" s="23"/>
    </row>
    <row r="430" spans="1:17" x14ac:dyDescent="0.25">
      <c r="A430" s="1"/>
      <c r="B430" s="1"/>
      <c r="C430" s="1"/>
      <c r="D430" s="1" t="s">
        <v>297</v>
      </c>
      <c r="E430" s="1"/>
      <c r="F430" s="1"/>
      <c r="G430" s="1"/>
      <c r="H430" s="1"/>
      <c r="I430" s="22"/>
      <c r="J430" s="1"/>
      <c r="K430" s="1"/>
      <c r="L430" s="1"/>
      <c r="M430" s="1"/>
      <c r="N430" s="31"/>
      <c r="O430" s="1"/>
      <c r="P430" s="23"/>
      <c r="Q430" s="23"/>
    </row>
    <row r="431" spans="1:17" x14ac:dyDescent="0.25">
      <c r="A431" s="24"/>
      <c r="B431" s="24"/>
      <c r="C431" s="24"/>
      <c r="D431" s="24"/>
      <c r="E431" s="24"/>
      <c r="F431" s="24"/>
      <c r="G431" s="24"/>
      <c r="H431" s="24" t="s">
        <v>482</v>
      </c>
      <c r="I431" s="25">
        <v>45638</v>
      </c>
      <c r="J431" s="24"/>
      <c r="K431" s="24" t="s">
        <v>589</v>
      </c>
      <c r="L431" s="24" t="s">
        <v>657</v>
      </c>
      <c r="M431" s="24" t="s">
        <v>695</v>
      </c>
      <c r="N431" s="32"/>
      <c r="O431" s="24" t="s">
        <v>43</v>
      </c>
      <c r="P431" s="29">
        <v>-11.89</v>
      </c>
      <c r="Q431" s="29">
        <f>ROUND(Q430+P431,5)</f>
        <v>-11.89</v>
      </c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482</v>
      </c>
      <c r="I432" s="25">
        <v>45638</v>
      </c>
      <c r="J432" s="24"/>
      <c r="K432" s="24" t="s">
        <v>590</v>
      </c>
      <c r="L432" s="24" t="s">
        <v>657</v>
      </c>
      <c r="M432" s="24" t="s">
        <v>695</v>
      </c>
      <c r="N432" s="32"/>
      <c r="O432" s="24" t="s">
        <v>43</v>
      </c>
      <c r="P432" s="29">
        <v>-9.09</v>
      </c>
      <c r="Q432" s="29">
        <f>ROUND(Q431+P432,5)</f>
        <v>-20.98</v>
      </c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482</v>
      </c>
      <c r="I433" s="25">
        <v>45638</v>
      </c>
      <c r="J433" s="24"/>
      <c r="K433" s="24" t="s">
        <v>591</v>
      </c>
      <c r="L433" s="24" t="s">
        <v>657</v>
      </c>
      <c r="M433" s="24" t="s">
        <v>695</v>
      </c>
      <c r="N433" s="32"/>
      <c r="O433" s="24" t="s">
        <v>43</v>
      </c>
      <c r="P433" s="29">
        <v>-47.92</v>
      </c>
      <c r="Q433" s="29">
        <f>ROUND(Q432+P433,5)</f>
        <v>-68.900000000000006</v>
      </c>
    </row>
    <row r="434" spans="1:17" ht="15.75" thickBot="1" x14ac:dyDescent="0.3">
      <c r="A434" s="24"/>
      <c r="B434" s="24"/>
      <c r="C434" s="24"/>
      <c r="D434" s="24"/>
      <c r="E434" s="24"/>
      <c r="F434" s="24"/>
      <c r="G434" s="24"/>
      <c r="H434" s="24" t="s">
        <v>482</v>
      </c>
      <c r="I434" s="25">
        <v>45639</v>
      </c>
      <c r="J434" s="24"/>
      <c r="K434" s="24" t="s">
        <v>592</v>
      </c>
      <c r="L434" s="24" t="s">
        <v>657</v>
      </c>
      <c r="M434" s="24" t="s">
        <v>695</v>
      </c>
      <c r="N434" s="32"/>
      <c r="O434" s="24" t="s">
        <v>43</v>
      </c>
      <c r="P434" s="26">
        <v>-5.18</v>
      </c>
      <c r="Q434" s="26">
        <f>ROUND(Q433+P434,5)</f>
        <v>-74.08</v>
      </c>
    </row>
    <row r="435" spans="1:17" x14ac:dyDescent="0.25">
      <c r="A435" s="27"/>
      <c r="B435" s="27"/>
      <c r="C435" s="27"/>
      <c r="D435" s="27" t="s">
        <v>470</v>
      </c>
      <c r="E435" s="27"/>
      <c r="F435" s="27"/>
      <c r="G435" s="27"/>
      <c r="H435" s="27"/>
      <c r="I435" s="28"/>
      <c r="J435" s="27"/>
      <c r="K435" s="27"/>
      <c r="L435" s="27"/>
      <c r="M435" s="27"/>
      <c r="N435" s="33"/>
      <c r="O435" s="27"/>
      <c r="P435" s="2">
        <f>ROUND(SUM(P430:P434),5)</f>
        <v>-74.08</v>
      </c>
      <c r="Q435" s="2">
        <f>Q434</f>
        <v>-74.08</v>
      </c>
    </row>
    <row r="436" spans="1:17" x14ac:dyDescent="0.25">
      <c r="A436" s="1"/>
      <c r="B436" s="1"/>
      <c r="C436" s="1"/>
      <c r="D436" s="1" t="s">
        <v>298</v>
      </c>
      <c r="E436" s="1"/>
      <c r="F436" s="1"/>
      <c r="G436" s="1"/>
      <c r="H436" s="1"/>
      <c r="I436" s="22"/>
      <c r="J436" s="1"/>
      <c r="K436" s="1"/>
      <c r="L436" s="1"/>
      <c r="M436" s="1"/>
      <c r="N436" s="31"/>
      <c r="O436" s="1"/>
      <c r="P436" s="23"/>
      <c r="Q436" s="23"/>
    </row>
    <row r="437" spans="1:17" x14ac:dyDescent="0.25">
      <c r="A437" s="24"/>
      <c r="B437" s="24"/>
      <c r="C437" s="24"/>
      <c r="D437" s="24"/>
      <c r="E437" s="24"/>
      <c r="F437" s="24"/>
      <c r="G437" s="24"/>
      <c r="H437" s="24" t="s">
        <v>482</v>
      </c>
      <c r="I437" s="25">
        <v>45639</v>
      </c>
      <c r="J437" s="24"/>
      <c r="K437" s="24" t="s">
        <v>593</v>
      </c>
      <c r="L437" s="24" t="s">
        <v>657</v>
      </c>
      <c r="M437" s="24" t="s">
        <v>695</v>
      </c>
      <c r="N437" s="32"/>
      <c r="O437" s="24" t="s">
        <v>43</v>
      </c>
      <c r="P437" s="29">
        <v>-119.36</v>
      </c>
      <c r="Q437" s="29">
        <f>ROUND(Q436+P437,5)</f>
        <v>-119.36</v>
      </c>
    </row>
    <row r="438" spans="1:17" ht="15.75" thickBot="1" x14ac:dyDescent="0.3">
      <c r="A438" s="24"/>
      <c r="B438" s="24"/>
      <c r="C438" s="24"/>
      <c r="D438" s="24"/>
      <c r="E438" s="24"/>
      <c r="F438" s="24"/>
      <c r="G438" s="24"/>
      <c r="H438" s="24" t="s">
        <v>485</v>
      </c>
      <c r="I438" s="25">
        <v>45640</v>
      </c>
      <c r="J438" s="24"/>
      <c r="K438" s="24" t="s">
        <v>593</v>
      </c>
      <c r="L438" s="24" t="s">
        <v>657</v>
      </c>
      <c r="M438" s="24" t="s">
        <v>695</v>
      </c>
      <c r="N438" s="32"/>
      <c r="O438" s="24" t="s">
        <v>43</v>
      </c>
      <c r="P438" s="29">
        <v>2.91</v>
      </c>
      <c r="Q438" s="29">
        <f>ROUND(Q437+P438,5)</f>
        <v>-116.45</v>
      </c>
    </row>
    <row r="439" spans="1:17" ht="15.75" thickBot="1" x14ac:dyDescent="0.3">
      <c r="A439" s="27"/>
      <c r="B439" s="27"/>
      <c r="C439" s="27"/>
      <c r="D439" s="27" t="s">
        <v>471</v>
      </c>
      <c r="E439" s="27"/>
      <c r="F439" s="27"/>
      <c r="G439" s="27"/>
      <c r="H439" s="27"/>
      <c r="I439" s="28"/>
      <c r="J439" s="27"/>
      <c r="K439" s="27"/>
      <c r="L439" s="27"/>
      <c r="M439" s="27"/>
      <c r="N439" s="33"/>
      <c r="O439" s="27"/>
      <c r="P439" s="5">
        <f>ROUND(SUM(P436:P438),5)</f>
        <v>-116.45</v>
      </c>
      <c r="Q439" s="5">
        <f>Q438</f>
        <v>-116.45</v>
      </c>
    </row>
    <row r="440" spans="1:17" ht="15.75" thickBot="1" x14ac:dyDescent="0.3">
      <c r="A440" s="27"/>
      <c r="B440" s="27"/>
      <c r="C440" s="27" t="s">
        <v>299</v>
      </c>
      <c r="D440" s="27"/>
      <c r="E440" s="27"/>
      <c r="F440" s="27"/>
      <c r="G440" s="27"/>
      <c r="H440" s="27"/>
      <c r="I440" s="28"/>
      <c r="J440" s="27"/>
      <c r="K440" s="27"/>
      <c r="L440" s="27"/>
      <c r="M440" s="27"/>
      <c r="N440" s="33"/>
      <c r="O440" s="27"/>
      <c r="P440" s="3">
        <f>ROUND(P435+P439,5)</f>
        <v>-190.53</v>
      </c>
      <c r="Q440" s="3">
        <f>ROUND(Q435+Q439,5)</f>
        <v>-190.53</v>
      </c>
    </row>
    <row r="441" spans="1:17" x14ac:dyDescent="0.25">
      <c r="A441" s="27"/>
      <c r="B441" s="27" t="s">
        <v>300</v>
      </c>
      <c r="C441" s="27"/>
      <c r="D441" s="27"/>
      <c r="E441" s="27"/>
      <c r="F441" s="27"/>
      <c r="G441" s="27"/>
      <c r="H441" s="27"/>
      <c r="I441" s="28"/>
      <c r="J441" s="27"/>
      <c r="K441" s="27"/>
      <c r="L441" s="27"/>
      <c r="M441" s="27"/>
      <c r="N441" s="33"/>
      <c r="O441" s="27"/>
      <c r="P441" s="2">
        <f>ROUND(P408+P425+P428+P440,5)</f>
        <v>-9337.48</v>
      </c>
      <c r="Q441" s="2">
        <f>ROUND(Q408+Q425+Q428+Q440,5)</f>
        <v>-9337.48</v>
      </c>
    </row>
    <row r="442" spans="1:17" x14ac:dyDescent="0.25">
      <c r="A442" s="1"/>
      <c r="B442" s="1" t="s">
        <v>301</v>
      </c>
      <c r="C442" s="1"/>
      <c r="D442" s="1"/>
      <c r="E442" s="1"/>
      <c r="F442" s="1"/>
      <c r="G442" s="1"/>
      <c r="H442" s="1"/>
      <c r="I442" s="22"/>
      <c r="J442" s="1"/>
      <c r="K442" s="1"/>
      <c r="L442" s="1"/>
      <c r="M442" s="1"/>
      <c r="N442" s="31"/>
      <c r="O442" s="1"/>
      <c r="P442" s="23"/>
      <c r="Q442" s="23"/>
    </row>
    <row r="443" spans="1:17" x14ac:dyDescent="0.25">
      <c r="A443" s="1"/>
      <c r="B443" s="1"/>
      <c r="C443" s="1" t="s">
        <v>302</v>
      </c>
      <c r="D443" s="1"/>
      <c r="E443" s="1"/>
      <c r="F443" s="1"/>
      <c r="G443" s="1"/>
      <c r="H443" s="1"/>
      <c r="I443" s="22"/>
      <c r="J443" s="1"/>
      <c r="K443" s="1"/>
      <c r="L443" s="1"/>
      <c r="M443" s="1"/>
      <c r="N443" s="31"/>
      <c r="O443" s="1"/>
      <c r="P443" s="23"/>
      <c r="Q443" s="23"/>
    </row>
    <row r="444" spans="1:17" x14ac:dyDescent="0.25">
      <c r="A444" s="24"/>
      <c r="B444" s="24"/>
      <c r="C444" s="24"/>
      <c r="D444" s="24"/>
      <c r="E444" s="24"/>
      <c r="F444" s="24"/>
      <c r="G444" s="24"/>
      <c r="H444" s="24" t="s">
        <v>481</v>
      </c>
      <c r="I444" s="25">
        <v>45650</v>
      </c>
      <c r="J444" s="24" t="s">
        <v>532</v>
      </c>
      <c r="K444" s="24" t="s">
        <v>594</v>
      </c>
      <c r="L444" s="24" t="s">
        <v>680</v>
      </c>
      <c r="M444" s="24" t="s">
        <v>695</v>
      </c>
      <c r="N444" s="32"/>
      <c r="O444" s="24" t="s">
        <v>40</v>
      </c>
      <c r="P444" s="29">
        <v>-20</v>
      </c>
      <c r="Q444" s="29">
        <f t="shared" ref="Q444:Q451" si="14">ROUND(Q443+P444,5)</f>
        <v>-20</v>
      </c>
    </row>
    <row r="445" spans="1:17" x14ac:dyDescent="0.25">
      <c r="A445" s="24"/>
      <c r="B445" s="24"/>
      <c r="C445" s="24"/>
      <c r="D445" s="24"/>
      <c r="E445" s="24"/>
      <c r="F445" s="24"/>
      <c r="G445" s="24"/>
      <c r="H445" s="24" t="s">
        <v>481</v>
      </c>
      <c r="I445" s="25">
        <v>45650</v>
      </c>
      <c r="J445" s="24" t="s">
        <v>532</v>
      </c>
      <c r="K445" s="24" t="s">
        <v>594</v>
      </c>
      <c r="L445" s="24" t="s">
        <v>681</v>
      </c>
      <c r="M445" s="24" t="s">
        <v>695</v>
      </c>
      <c r="N445" s="32"/>
      <c r="O445" s="24" t="s">
        <v>40</v>
      </c>
      <c r="P445" s="29">
        <v>-20</v>
      </c>
      <c r="Q445" s="29">
        <f t="shared" si="14"/>
        <v>-40</v>
      </c>
    </row>
    <row r="446" spans="1:17" x14ac:dyDescent="0.25">
      <c r="A446" s="24"/>
      <c r="B446" s="24"/>
      <c r="C446" s="24"/>
      <c r="D446" s="24"/>
      <c r="E446" s="24"/>
      <c r="F446" s="24"/>
      <c r="G446" s="24"/>
      <c r="H446" s="24" t="s">
        <v>481</v>
      </c>
      <c r="I446" s="25">
        <v>45650</v>
      </c>
      <c r="J446" s="24" t="s">
        <v>532</v>
      </c>
      <c r="K446" s="24" t="s">
        <v>594</v>
      </c>
      <c r="L446" s="24" t="s">
        <v>682</v>
      </c>
      <c r="M446" s="24" t="s">
        <v>695</v>
      </c>
      <c r="N446" s="32"/>
      <c r="O446" s="24" t="s">
        <v>40</v>
      </c>
      <c r="P446" s="29">
        <v>-20</v>
      </c>
      <c r="Q446" s="29">
        <f t="shared" si="14"/>
        <v>-60</v>
      </c>
    </row>
    <row r="447" spans="1:17" x14ac:dyDescent="0.25">
      <c r="A447" s="24"/>
      <c r="B447" s="24"/>
      <c r="C447" s="24"/>
      <c r="D447" s="24"/>
      <c r="E447" s="24"/>
      <c r="F447" s="24"/>
      <c r="G447" s="24"/>
      <c r="H447" s="24" t="s">
        <v>481</v>
      </c>
      <c r="I447" s="25">
        <v>45650</v>
      </c>
      <c r="J447" s="24" t="s">
        <v>532</v>
      </c>
      <c r="K447" s="24" t="s">
        <v>594</v>
      </c>
      <c r="L447" s="24" t="s">
        <v>683</v>
      </c>
      <c r="M447" s="24" t="s">
        <v>695</v>
      </c>
      <c r="N447" s="32"/>
      <c r="O447" s="24" t="s">
        <v>40</v>
      </c>
      <c r="P447" s="29">
        <v>-20</v>
      </c>
      <c r="Q447" s="29">
        <f t="shared" si="14"/>
        <v>-80</v>
      </c>
    </row>
    <row r="448" spans="1:17" x14ac:dyDescent="0.25">
      <c r="A448" s="24"/>
      <c r="B448" s="24"/>
      <c r="C448" s="24"/>
      <c r="D448" s="24"/>
      <c r="E448" s="24"/>
      <c r="F448" s="24"/>
      <c r="G448" s="24"/>
      <c r="H448" s="24" t="s">
        <v>481</v>
      </c>
      <c r="I448" s="25">
        <v>45650</v>
      </c>
      <c r="J448" s="24" t="s">
        <v>532</v>
      </c>
      <c r="K448" s="24" t="s">
        <v>594</v>
      </c>
      <c r="L448" s="24" t="s">
        <v>684</v>
      </c>
      <c r="M448" s="24" t="s">
        <v>695</v>
      </c>
      <c r="N448" s="32"/>
      <c r="O448" s="24" t="s">
        <v>40</v>
      </c>
      <c r="P448" s="29">
        <v>-20</v>
      </c>
      <c r="Q448" s="29">
        <f t="shared" si="14"/>
        <v>-100</v>
      </c>
    </row>
    <row r="449" spans="1:17" x14ac:dyDescent="0.25">
      <c r="A449" s="24"/>
      <c r="B449" s="24"/>
      <c r="C449" s="24"/>
      <c r="D449" s="24"/>
      <c r="E449" s="24"/>
      <c r="F449" s="24"/>
      <c r="G449" s="24"/>
      <c r="H449" s="24" t="s">
        <v>481</v>
      </c>
      <c r="I449" s="25">
        <v>45650</v>
      </c>
      <c r="J449" s="24" t="s">
        <v>532</v>
      </c>
      <c r="K449" s="24" t="s">
        <v>594</v>
      </c>
      <c r="L449" s="24" t="s">
        <v>685</v>
      </c>
      <c r="M449" s="24" t="s">
        <v>695</v>
      </c>
      <c r="N449" s="32"/>
      <c r="O449" s="24" t="s">
        <v>40</v>
      </c>
      <c r="P449" s="29">
        <v>-20</v>
      </c>
      <c r="Q449" s="29">
        <f t="shared" si="14"/>
        <v>-120</v>
      </c>
    </row>
    <row r="450" spans="1:17" x14ac:dyDescent="0.25">
      <c r="A450" s="24"/>
      <c r="B450" s="24"/>
      <c r="C450" s="24"/>
      <c r="D450" s="24"/>
      <c r="E450" s="24"/>
      <c r="F450" s="24"/>
      <c r="G450" s="24"/>
      <c r="H450" s="24" t="s">
        <v>481</v>
      </c>
      <c r="I450" s="25">
        <v>45650</v>
      </c>
      <c r="J450" s="24" t="s">
        <v>532</v>
      </c>
      <c r="K450" s="24" t="s">
        <v>594</v>
      </c>
      <c r="L450" s="24" t="s">
        <v>686</v>
      </c>
      <c r="M450" s="24" t="s">
        <v>695</v>
      </c>
      <c r="N450" s="32"/>
      <c r="O450" s="24" t="s">
        <v>40</v>
      </c>
      <c r="P450" s="29">
        <v>-20</v>
      </c>
      <c r="Q450" s="29">
        <f t="shared" si="14"/>
        <v>-140</v>
      </c>
    </row>
    <row r="451" spans="1:17" ht="15.75" thickBot="1" x14ac:dyDescent="0.3">
      <c r="A451" s="24"/>
      <c r="B451" s="24"/>
      <c r="C451" s="24"/>
      <c r="D451" s="24"/>
      <c r="E451" s="24"/>
      <c r="F451" s="24"/>
      <c r="G451" s="24"/>
      <c r="H451" s="24" t="s">
        <v>481</v>
      </c>
      <c r="I451" s="25">
        <v>45657</v>
      </c>
      <c r="J451" s="24" t="s">
        <v>533</v>
      </c>
      <c r="K451" s="24" t="s">
        <v>594</v>
      </c>
      <c r="L451" s="24" t="s">
        <v>687</v>
      </c>
      <c r="M451" s="24" t="s">
        <v>695</v>
      </c>
      <c r="N451" s="32"/>
      <c r="O451" s="24" t="s">
        <v>40</v>
      </c>
      <c r="P451" s="29">
        <v>-20</v>
      </c>
      <c r="Q451" s="29">
        <f t="shared" si="14"/>
        <v>-160</v>
      </c>
    </row>
    <row r="452" spans="1:17" ht="15.75" thickBot="1" x14ac:dyDescent="0.3">
      <c r="A452" s="27"/>
      <c r="B452" s="27"/>
      <c r="C452" s="27" t="s">
        <v>472</v>
      </c>
      <c r="D452" s="27"/>
      <c r="E452" s="27"/>
      <c r="F452" s="27"/>
      <c r="G452" s="27"/>
      <c r="H452" s="27"/>
      <c r="I452" s="28"/>
      <c r="J452" s="27"/>
      <c r="K452" s="27"/>
      <c r="L452" s="27"/>
      <c r="M452" s="27"/>
      <c r="N452" s="33"/>
      <c r="O452" s="27"/>
      <c r="P452" s="3">
        <f>ROUND(SUM(P443:P451),5)</f>
        <v>-160</v>
      </c>
      <c r="Q452" s="3">
        <f>Q451</f>
        <v>-160</v>
      </c>
    </row>
    <row r="453" spans="1:17" x14ac:dyDescent="0.25">
      <c r="A453" s="27"/>
      <c r="B453" s="27" t="s">
        <v>312</v>
      </c>
      <c r="C453" s="27"/>
      <c r="D453" s="27"/>
      <c r="E453" s="27"/>
      <c r="F453" s="27"/>
      <c r="G453" s="27"/>
      <c r="H453" s="27"/>
      <c r="I453" s="28"/>
      <c r="J453" s="27"/>
      <c r="K453" s="27"/>
      <c r="L453" s="27"/>
      <c r="M453" s="27"/>
      <c r="N453" s="33"/>
      <c r="O453" s="27"/>
      <c r="P453" s="2">
        <f>P452</f>
        <v>-160</v>
      </c>
      <c r="Q453" s="2">
        <f>Q452</f>
        <v>-160</v>
      </c>
    </row>
    <row r="454" spans="1:17" x14ac:dyDescent="0.25">
      <c r="A454" s="1"/>
      <c r="B454" s="1" t="s">
        <v>318</v>
      </c>
      <c r="C454" s="1"/>
      <c r="D454" s="1"/>
      <c r="E454" s="1"/>
      <c r="F454" s="1"/>
      <c r="G454" s="1"/>
      <c r="H454" s="1"/>
      <c r="I454" s="22"/>
      <c r="J454" s="1"/>
      <c r="K454" s="1"/>
      <c r="L454" s="1"/>
      <c r="M454" s="1"/>
      <c r="N454" s="31"/>
      <c r="O454" s="1"/>
      <c r="P454" s="23"/>
      <c r="Q454" s="23"/>
    </row>
    <row r="455" spans="1:17" x14ac:dyDescent="0.25">
      <c r="A455" s="1"/>
      <c r="B455" s="1"/>
      <c r="C455" s="1" t="s">
        <v>319</v>
      </c>
      <c r="D455" s="1"/>
      <c r="E455" s="1"/>
      <c r="F455" s="1"/>
      <c r="G455" s="1"/>
      <c r="H455" s="1"/>
      <c r="I455" s="22"/>
      <c r="J455" s="1"/>
      <c r="K455" s="1"/>
      <c r="L455" s="1"/>
      <c r="M455" s="1"/>
      <c r="N455" s="31"/>
      <c r="O455" s="1"/>
      <c r="P455" s="23"/>
      <c r="Q455" s="23"/>
    </row>
    <row r="456" spans="1:17" ht="15.75" thickBot="1" x14ac:dyDescent="0.3">
      <c r="A456" s="21"/>
      <c r="B456" s="21"/>
      <c r="C456" s="21"/>
      <c r="D456" s="21"/>
      <c r="E456" s="21"/>
      <c r="F456" s="21"/>
      <c r="G456" s="24"/>
      <c r="H456" s="24" t="s">
        <v>480</v>
      </c>
      <c r="I456" s="25">
        <v>45645</v>
      </c>
      <c r="J456" s="24" t="s">
        <v>534</v>
      </c>
      <c r="K456" s="24" t="s">
        <v>595</v>
      </c>
      <c r="L456" s="24" t="s">
        <v>688</v>
      </c>
      <c r="M456" s="24" t="s">
        <v>695</v>
      </c>
      <c r="N456" s="32"/>
      <c r="O456" s="24" t="s">
        <v>10</v>
      </c>
      <c r="P456" s="26">
        <v>988.04</v>
      </c>
      <c r="Q456" s="26">
        <f>ROUND(Q455+P456,5)</f>
        <v>988.04</v>
      </c>
    </row>
    <row r="457" spans="1:17" x14ac:dyDescent="0.25">
      <c r="A457" s="27"/>
      <c r="B457" s="27"/>
      <c r="C457" s="27" t="s">
        <v>473</v>
      </c>
      <c r="D457" s="27"/>
      <c r="E457" s="27"/>
      <c r="F457" s="27"/>
      <c r="G457" s="27"/>
      <c r="H457" s="27"/>
      <c r="I457" s="28"/>
      <c r="J457" s="27"/>
      <c r="K457" s="27"/>
      <c r="L457" s="27"/>
      <c r="M457" s="27"/>
      <c r="N457" s="33"/>
      <c r="O457" s="27"/>
      <c r="P457" s="2">
        <f>ROUND(SUM(P455:P456),5)</f>
        <v>988.04</v>
      </c>
      <c r="Q457" s="2">
        <f>Q456</f>
        <v>988.04</v>
      </c>
    </row>
    <row r="458" spans="1:17" x14ac:dyDescent="0.25">
      <c r="A458" s="1"/>
      <c r="B458" s="1"/>
      <c r="C458" s="1" t="s">
        <v>320</v>
      </c>
      <c r="D458" s="1"/>
      <c r="E458" s="1"/>
      <c r="F458" s="1"/>
      <c r="G458" s="1"/>
      <c r="H458" s="1"/>
      <c r="I458" s="22"/>
      <c r="J458" s="1"/>
      <c r="K458" s="1"/>
      <c r="L458" s="1"/>
      <c r="M458" s="1"/>
      <c r="N458" s="31"/>
      <c r="O458" s="1"/>
      <c r="P458" s="23"/>
      <c r="Q458" s="23"/>
    </row>
    <row r="459" spans="1:17" x14ac:dyDescent="0.25">
      <c r="A459" s="1"/>
      <c r="B459" s="1"/>
      <c r="C459" s="1"/>
      <c r="D459" s="1" t="s">
        <v>322</v>
      </c>
      <c r="E459" s="1"/>
      <c r="F459" s="1"/>
      <c r="G459" s="1"/>
      <c r="H459" s="1"/>
      <c r="I459" s="22"/>
      <c r="J459" s="1"/>
      <c r="K459" s="1"/>
      <c r="L459" s="1"/>
      <c r="M459" s="1"/>
      <c r="N459" s="31"/>
      <c r="O459" s="1"/>
      <c r="P459" s="23"/>
      <c r="Q459" s="23"/>
    </row>
    <row r="460" spans="1:17" ht="15.75" thickBot="1" x14ac:dyDescent="0.3">
      <c r="A460" s="21"/>
      <c r="B460" s="21"/>
      <c r="C460" s="21"/>
      <c r="D460" s="21"/>
      <c r="E460" s="21"/>
      <c r="F460" s="21"/>
      <c r="G460" s="24"/>
      <c r="H460" s="24" t="s">
        <v>480</v>
      </c>
      <c r="I460" s="25">
        <v>45637</v>
      </c>
      <c r="J460" s="24" t="s">
        <v>535</v>
      </c>
      <c r="K460" s="24" t="s">
        <v>596</v>
      </c>
      <c r="L460" s="24" t="s">
        <v>689</v>
      </c>
      <c r="M460" s="24" t="s">
        <v>695</v>
      </c>
      <c r="N460" s="32"/>
      <c r="O460" s="24" t="s">
        <v>10</v>
      </c>
      <c r="P460" s="26">
        <v>1000</v>
      </c>
      <c r="Q460" s="26">
        <f>ROUND(Q459+P460,5)</f>
        <v>1000</v>
      </c>
    </row>
    <row r="461" spans="1:17" x14ac:dyDescent="0.25">
      <c r="A461" s="27"/>
      <c r="B461" s="27"/>
      <c r="C461" s="27"/>
      <c r="D461" s="27" t="s">
        <v>474</v>
      </c>
      <c r="E461" s="27"/>
      <c r="F461" s="27"/>
      <c r="G461" s="27"/>
      <c r="H461" s="27"/>
      <c r="I461" s="28"/>
      <c r="J461" s="27"/>
      <c r="K461" s="27"/>
      <c r="L461" s="27"/>
      <c r="M461" s="27"/>
      <c r="N461" s="33"/>
      <c r="O461" s="27"/>
      <c r="P461" s="2">
        <f>ROUND(SUM(P459:P460),5)</f>
        <v>1000</v>
      </c>
      <c r="Q461" s="2">
        <f>Q460</f>
        <v>1000</v>
      </c>
    </row>
    <row r="462" spans="1:17" x14ac:dyDescent="0.25">
      <c r="A462" s="1"/>
      <c r="B462" s="1"/>
      <c r="C462" s="1"/>
      <c r="D462" s="1" t="s">
        <v>325</v>
      </c>
      <c r="E462" s="1"/>
      <c r="F462" s="1"/>
      <c r="G462" s="1"/>
      <c r="H462" s="1"/>
      <c r="I462" s="22"/>
      <c r="J462" s="1"/>
      <c r="K462" s="1"/>
      <c r="L462" s="1"/>
      <c r="M462" s="1"/>
      <c r="N462" s="31"/>
      <c r="O462" s="1"/>
      <c r="P462" s="23"/>
      <c r="Q462" s="23"/>
    </row>
    <row r="463" spans="1:17" x14ac:dyDescent="0.25">
      <c r="A463" s="24"/>
      <c r="B463" s="24"/>
      <c r="C463" s="24"/>
      <c r="D463" s="24"/>
      <c r="E463" s="24"/>
      <c r="F463" s="24"/>
      <c r="G463" s="24"/>
      <c r="H463" s="24" t="s">
        <v>479</v>
      </c>
      <c r="I463" s="25">
        <v>45630</v>
      </c>
      <c r="J463" s="24" t="s">
        <v>536</v>
      </c>
      <c r="K463" s="24" t="s">
        <v>597</v>
      </c>
      <c r="L463" s="24" t="s">
        <v>690</v>
      </c>
      <c r="M463" s="24" t="s">
        <v>695</v>
      </c>
      <c r="N463" s="32"/>
      <c r="O463" s="24" t="s">
        <v>17</v>
      </c>
      <c r="P463" s="29">
        <v>246</v>
      </c>
      <c r="Q463" s="29">
        <f>ROUND(Q462+P463,5)</f>
        <v>246</v>
      </c>
    </row>
    <row r="464" spans="1:17" ht="15.75" thickBot="1" x14ac:dyDescent="0.3">
      <c r="A464" s="24"/>
      <c r="B464" s="24"/>
      <c r="C464" s="24"/>
      <c r="D464" s="24"/>
      <c r="E464" s="24"/>
      <c r="F464" s="24"/>
      <c r="G464" s="24"/>
      <c r="H464" s="24" t="s">
        <v>479</v>
      </c>
      <c r="I464" s="25">
        <v>45644</v>
      </c>
      <c r="J464" s="24" t="s">
        <v>537</v>
      </c>
      <c r="K464" s="24" t="s">
        <v>598</v>
      </c>
      <c r="L464" s="24" t="s">
        <v>691</v>
      </c>
      <c r="M464" s="24" t="s">
        <v>695</v>
      </c>
      <c r="N464" s="32"/>
      <c r="O464" s="24" t="s">
        <v>17</v>
      </c>
      <c r="P464" s="29">
        <v>600</v>
      </c>
      <c r="Q464" s="29">
        <f>ROUND(Q463+P464,5)</f>
        <v>846</v>
      </c>
    </row>
    <row r="465" spans="1:17" ht="15.75" thickBot="1" x14ac:dyDescent="0.3">
      <c r="A465" s="27"/>
      <c r="B465" s="27"/>
      <c r="C465" s="27"/>
      <c r="D465" s="27" t="s">
        <v>475</v>
      </c>
      <c r="E465" s="27"/>
      <c r="F465" s="27"/>
      <c r="G465" s="27"/>
      <c r="H465" s="27"/>
      <c r="I465" s="28"/>
      <c r="J465" s="27"/>
      <c r="K465" s="27"/>
      <c r="L465" s="27"/>
      <c r="M465" s="27"/>
      <c r="N465" s="33"/>
      <c r="O465" s="27"/>
      <c r="P465" s="5">
        <f>ROUND(SUM(P462:P464),5)</f>
        <v>846</v>
      </c>
      <c r="Q465" s="5">
        <f>Q464</f>
        <v>846</v>
      </c>
    </row>
    <row r="466" spans="1:17" ht="15.75" thickBot="1" x14ac:dyDescent="0.3">
      <c r="A466" s="27"/>
      <c r="B466" s="27"/>
      <c r="C466" s="27" t="s">
        <v>327</v>
      </c>
      <c r="D466" s="27"/>
      <c r="E466" s="27"/>
      <c r="F466" s="27"/>
      <c r="G466" s="27"/>
      <c r="H466" s="27"/>
      <c r="I466" s="28"/>
      <c r="J466" s="27"/>
      <c r="K466" s="27"/>
      <c r="L466" s="27"/>
      <c r="M466" s="27"/>
      <c r="N466" s="33"/>
      <c r="O466" s="27"/>
      <c r="P466" s="3">
        <f>ROUND(P461+P465,5)</f>
        <v>1846</v>
      </c>
      <c r="Q466" s="3">
        <f>ROUND(Q461+Q465,5)</f>
        <v>1846</v>
      </c>
    </row>
    <row r="467" spans="1:17" x14ac:dyDescent="0.25">
      <c r="A467" s="27"/>
      <c r="B467" s="27" t="s">
        <v>349</v>
      </c>
      <c r="C467" s="27"/>
      <c r="D467" s="27"/>
      <c r="E467" s="27"/>
      <c r="F467" s="27"/>
      <c r="G467" s="27"/>
      <c r="H467" s="27"/>
      <c r="I467" s="28"/>
      <c r="J467" s="27"/>
      <c r="K467" s="27"/>
      <c r="L467" s="27"/>
      <c r="M467" s="27"/>
      <c r="N467" s="33"/>
      <c r="O467" s="27"/>
      <c r="P467" s="2">
        <f>ROUND(P457+P466,5)</f>
        <v>2834.04</v>
      </c>
      <c r="Q467" s="2">
        <f>ROUND(Q457+Q466,5)</f>
        <v>2834.04</v>
      </c>
    </row>
    <row r="468" spans="1:17" x14ac:dyDescent="0.25">
      <c r="A468" s="1"/>
      <c r="B468" s="1" t="s">
        <v>353</v>
      </c>
      <c r="C468" s="1"/>
      <c r="D468" s="1"/>
      <c r="E468" s="1"/>
      <c r="F468" s="1"/>
      <c r="G468" s="1"/>
      <c r="H468" s="1"/>
      <c r="I468" s="22"/>
      <c r="J468" s="1"/>
      <c r="K468" s="1"/>
      <c r="L468" s="1"/>
      <c r="M468" s="1"/>
      <c r="N468" s="31"/>
      <c r="O468" s="1"/>
      <c r="P468" s="23"/>
      <c r="Q468" s="23"/>
    </row>
    <row r="469" spans="1:17" x14ac:dyDescent="0.25">
      <c r="A469" s="1"/>
      <c r="B469" s="1"/>
      <c r="C469" s="1" t="s">
        <v>354</v>
      </c>
      <c r="D469" s="1"/>
      <c r="E469" s="1"/>
      <c r="F469" s="1"/>
      <c r="G469" s="1"/>
      <c r="H469" s="1"/>
      <c r="I469" s="22"/>
      <c r="J469" s="1"/>
      <c r="K469" s="1"/>
      <c r="L469" s="1"/>
      <c r="M469" s="1"/>
      <c r="N469" s="31"/>
      <c r="O469" s="1"/>
      <c r="P469" s="23"/>
      <c r="Q469" s="23"/>
    </row>
    <row r="470" spans="1:17" x14ac:dyDescent="0.25">
      <c r="A470" s="24"/>
      <c r="B470" s="24"/>
      <c r="C470" s="24"/>
      <c r="D470" s="24"/>
      <c r="E470" s="24"/>
      <c r="F470" s="24"/>
      <c r="G470" s="24"/>
      <c r="H470" s="24" t="s">
        <v>481</v>
      </c>
      <c r="I470" s="25">
        <v>45636</v>
      </c>
      <c r="J470" s="24"/>
      <c r="K470" s="24" t="s">
        <v>599</v>
      </c>
      <c r="L470" s="24" t="s">
        <v>692</v>
      </c>
      <c r="M470" s="24" t="s">
        <v>695</v>
      </c>
      <c r="N470" s="32"/>
      <c r="O470" s="24" t="s">
        <v>40</v>
      </c>
      <c r="P470" s="29">
        <v>-6150</v>
      </c>
      <c r="Q470" s="29">
        <f>ROUND(Q469+P470,5)</f>
        <v>-6150</v>
      </c>
    </row>
    <row r="471" spans="1:17" ht="15.75" thickBot="1" x14ac:dyDescent="0.3">
      <c r="A471" s="24"/>
      <c r="B471" s="24"/>
      <c r="C471" s="24"/>
      <c r="D471" s="24"/>
      <c r="E471" s="24"/>
      <c r="F471" s="24"/>
      <c r="G471" s="24"/>
      <c r="H471" s="24" t="s">
        <v>481</v>
      </c>
      <c r="I471" s="25">
        <v>45636</v>
      </c>
      <c r="J471" s="24"/>
      <c r="K471" s="24" t="s">
        <v>599</v>
      </c>
      <c r="L471" s="24" t="s">
        <v>693</v>
      </c>
      <c r="M471" s="24" t="s">
        <v>695</v>
      </c>
      <c r="N471" s="32"/>
      <c r="O471" s="24" t="s">
        <v>40</v>
      </c>
      <c r="P471" s="26">
        <v>-988.04</v>
      </c>
      <c r="Q471" s="26">
        <f>ROUND(Q470+P471,5)</f>
        <v>-7138.04</v>
      </c>
    </row>
    <row r="472" spans="1:17" x14ac:dyDescent="0.25">
      <c r="A472" s="27"/>
      <c r="B472" s="27"/>
      <c r="C472" s="27" t="s">
        <v>476</v>
      </c>
      <c r="D472" s="27"/>
      <c r="E472" s="27"/>
      <c r="F472" s="27"/>
      <c r="G472" s="27"/>
      <c r="H472" s="27"/>
      <c r="I472" s="28"/>
      <c r="J472" s="27"/>
      <c r="K472" s="27"/>
      <c r="L472" s="27"/>
      <c r="M472" s="27"/>
      <c r="N472" s="33"/>
      <c r="O472" s="27"/>
      <c r="P472" s="2">
        <f>ROUND(SUM(P469:P471),5)</f>
        <v>-7138.04</v>
      </c>
      <c r="Q472" s="2">
        <f>Q471</f>
        <v>-7138.04</v>
      </c>
    </row>
    <row r="473" spans="1:17" x14ac:dyDescent="0.25">
      <c r="A473" s="1"/>
      <c r="B473" s="1"/>
      <c r="C473" s="1" t="s">
        <v>355</v>
      </c>
      <c r="D473" s="1"/>
      <c r="E473" s="1"/>
      <c r="F473" s="1"/>
      <c r="G473" s="1"/>
      <c r="H473" s="1"/>
      <c r="I473" s="22"/>
      <c r="J473" s="1"/>
      <c r="K473" s="1"/>
      <c r="L473" s="1"/>
      <c r="M473" s="1"/>
      <c r="N473" s="31"/>
      <c r="O473" s="1"/>
      <c r="P473" s="23"/>
      <c r="Q473" s="23"/>
    </row>
    <row r="474" spans="1:17" ht="15.75" thickBot="1" x14ac:dyDescent="0.3">
      <c r="A474" s="21"/>
      <c r="B474" s="21"/>
      <c r="C474" s="21"/>
      <c r="D474" s="21"/>
      <c r="E474" s="21"/>
      <c r="F474" s="21"/>
      <c r="G474" s="24"/>
      <c r="H474" s="24" t="s">
        <v>482</v>
      </c>
      <c r="I474" s="25">
        <v>45631</v>
      </c>
      <c r="J474" s="24"/>
      <c r="K474" s="24" t="s">
        <v>600</v>
      </c>
      <c r="L474" s="24" t="s">
        <v>694</v>
      </c>
      <c r="M474" s="24" t="s">
        <v>695</v>
      </c>
      <c r="N474" s="32"/>
      <c r="O474" s="24" t="s">
        <v>43</v>
      </c>
      <c r="P474" s="29">
        <v>-49</v>
      </c>
      <c r="Q474" s="29">
        <f>ROUND(Q473+P474,5)</f>
        <v>-49</v>
      </c>
    </row>
    <row r="475" spans="1:17" ht="15.75" thickBot="1" x14ac:dyDescent="0.3">
      <c r="A475" s="27"/>
      <c r="B475" s="27"/>
      <c r="C475" s="27" t="s">
        <v>477</v>
      </c>
      <c r="D475" s="27"/>
      <c r="E475" s="27"/>
      <c r="F475" s="27"/>
      <c r="G475" s="27"/>
      <c r="H475" s="27"/>
      <c r="I475" s="28"/>
      <c r="J475" s="27"/>
      <c r="K475" s="27"/>
      <c r="L475" s="27"/>
      <c r="M475" s="27"/>
      <c r="N475" s="33"/>
      <c r="O475" s="27"/>
      <c r="P475" s="5">
        <f>ROUND(SUM(P473:P474),5)</f>
        <v>-49</v>
      </c>
      <c r="Q475" s="5">
        <f>Q474</f>
        <v>-49</v>
      </c>
    </row>
    <row r="476" spans="1:17" ht="15.75" thickBot="1" x14ac:dyDescent="0.3">
      <c r="A476" s="27"/>
      <c r="B476" s="27" t="s">
        <v>356</v>
      </c>
      <c r="C476" s="27"/>
      <c r="D476" s="27"/>
      <c r="E476" s="27"/>
      <c r="F476" s="27"/>
      <c r="G476" s="27"/>
      <c r="H476" s="27"/>
      <c r="I476" s="28"/>
      <c r="J476" s="27"/>
      <c r="K476" s="27"/>
      <c r="L476" s="27"/>
      <c r="M476" s="27"/>
      <c r="N476" s="33"/>
      <c r="O476" s="27"/>
      <c r="P476" s="5">
        <f>ROUND(P472+P475,5)</f>
        <v>-7187.04</v>
      </c>
      <c r="Q476" s="5">
        <f>ROUND(Q472+Q475,5)</f>
        <v>-7187.04</v>
      </c>
    </row>
    <row r="477" spans="1:17" s="8" customFormat="1" ht="12" thickBot="1" x14ac:dyDescent="0.25">
      <c r="A477" s="6" t="s">
        <v>478</v>
      </c>
      <c r="B477" s="6"/>
      <c r="C477" s="6"/>
      <c r="D477" s="6"/>
      <c r="E477" s="6"/>
      <c r="F477" s="6"/>
      <c r="G477" s="6"/>
      <c r="H477" s="6"/>
      <c r="I477" s="30"/>
      <c r="J477" s="6"/>
      <c r="K477" s="6"/>
      <c r="L477" s="6"/>
      <c r="M477" s="6"/>
      <c r="N477" s="34"/>
      <c r="O477" s="6"/>
      <c r="P477" s="7">
        <f>ROUND(P4+P9+P18+P50+P55+P353+P358+P367+P399+P404+P441+P453+P467+P476,5)</f>
        <v>-63778.96</v>
      </c>
      <c r="Q477" s="7">
        <f>ROUND(Q4+Q9+Q18+Q50+Q55+Q353+Q358+Q367+Q399+Q404+Q441+Q453+Q467+Q476,5)</f>
        <v>-63778.96</v>
      </c>
    </row>
    <row r="478" spans="1:1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12:32 PM
&amp;"Arial,Bold"&amp;8 01/08/25
&amp;"Arial,Bold"&amp;8 Accrual Basis&amp;C&amp;"Arial,Bold"&amp;12 Nederland Fire Protection District
&amp;"Arial,Bold"&amp;14 Transaction Detail By Account
&amp;"Arial,Bold"&amp;10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FE47-F313-4A04-844E-28D1E21E62F3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F1FD-8947-4356-90F9-3E3C51708429}">
  <sheetPr codeName="Sheet5"/>
  <dimension ref="A1:M314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40" customWidth="1"/>
    <col min="9" max="9" width="31.28515625" style="40" customWidth="1"/>
    <col min="10" max="10" width="10.140625" style="41" bestFit="1" customWidth="1"/>
    <col min="11" max="11" width="10" style="41" bestFit="1" customWidth="1"/>
    <col min="12" max="12" width="12" style="41" bestFit="1" customWidth="1"/>
    <col min="13" max="13" width="10.28515625" style="41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7"/>
      <c r="K1" s="37"/>
      <c r="L1" s="37"/>
      <c r="M1" s="37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367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2">
        <v>2000</v>
      </c>
      <c r="K7" s="2">
        <v>0</v>
      </c>
      <c r="L7" s="2">
        <f>ROUND((J7-K7),5)</f>
        <v>2000</v>
      </c>
      <c r="M7" s="15">
        <f>ROUND(IF(K7=0, IF(J7=0, 0, 1), J7/K7),5)</f>
        <v>1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2">
        <v>2500</v>
      </c>
      <c r="K8" s="2">
        <v>0</v>
      </c>
      <c r="L8" s="2">
        <f>ROUND((J8-K8),5)</f>
        <v>2500</v>
      </c>
      <c r="M8" s="15">
        <f>ROUND(IF(K8=0, IF(J8=0, 0, 1), J8/K8),5)</f>
        <v>1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2">
        <v>31458.16</v>
      </c>
      <c r="K9" s="2">
        <v>26637</v>
      </c>
      <c r="L9" s="2">
        <f>ROUND((J9-K9),5)</f>
        <v>4821.16</v>
      </c>
      <c r="M9" s="15">
        <f>ROUND(IF(K9=0, IF(J9=0, 0, 1), J9/K9),5)</f>
        <v>1.18099</v>
      </c>
    </row>
    <row r="10" spans="1:13" x14ac:dyDescent="0.25">
      <c r="A10" s="1"/>
      <c r="B10" s="1"/>
      <c r="C10" s="1"/>
      <c r="D10" s="1"/>
      <c r="E10" s="1" t="s">
        <v>91</v>
      </c>
      <c r="F10" s="1"/>
      <c r="G10" s="1"/>
      <c r="H10" s="1"/>
      <c r="I10" s="1"/>
      <c r="J10" s="2">
        <v>4255</v>
      </c>
      <c r="K10" s="2">
        <v>500</v>
      </c>
      <c r="L10" s="2">
        <f>ROUND((J10-K10),5)</f>
        <v>3755</v>
      </c>
      <c r="M10" s="15">
        <f>ROUND(IF(K10=0, IF(J10=0, 0, 1), J10/K10),5)</f>
        <v>8.51</v>
      </c>
    </row>
    <row r="11" spans="1:13" x14ac:dyDescent="0.25">
      <c r="A11" s="1"/>
      <c r="B11" s="1"/>
      <c r="C11" s="1"/>
      <c r="D11" s="1"/>
      <c r="E11" s="1" t="s">
        <v>92</v>
      </c>
      <c r="F11" s="1"/>
      <c r="G11" s="1"/>
      <c r="H11" s="1"/>
      <c r="I11" s="1"/>
      <c r="J11" s="2">
        <v>57226.64</v>
      </c>
      <c r="K11" s="2">
        <v>150</v>
      </c>
      <c r="L11" s="2">
        <f>ROUND((J11-K11),5)</f>
        <v>57076.639999999999</v>
      </c>
      <c r="M11" s="15">
        <f>ROUND(IF(K11=0, IF(J11=0, 0, 1), J11/K11),5)</f>
        <v>381.51092999999997</v>
      </c>
    </row>
    <row r="12" spans="1:13" x14ac:dyDescent="0.25">
      <c r="A12" s="1"/>
      <c r="B12" s="1"/>
      <c r="C12" s="1"/>
      <c r="D12" s="1"/>
      <c r="E12" s="1" t="s">
        <v>93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2">
        <v>-2601.2800000000002</v>
      </c>
      <c r="K13" s="2">
        <v>0</v>
      </c>
      <c r="L13" s="2">
        <f>ROUND((J13-K13),5)</f>
        <v>-2601.2800000000002</v>
      </c>
      <c r="M13" s="15">
        <f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2">
        <v>5757.87</v>
      </c>
      <c r="K14" s="2">
        <v>0</v>
      </c>
      <c r="L14" s="2">
        <f>ROUND((J14-K14),5)</f>
        <v>5757.87</v>
      </c>
      <c r="M14" s="15">
        <f>ROUND(IF(K14=0, IF(J14=0, 0, 1), J14/K14),5)</f>
        <v>1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2">
        <v>31.9</v>
      </c>
      <c r="K15" s="2">
        <v>9159.65</v>
      </c>
      <c r="L15" s="2">
        <f>ROUND((J15-K15),5)</f>
        <v>-9127.75</v>
      </c>
      <c r="M15" s="15">
        <f>ROUND(IF(K15=0, IF(J15=0, 0, 1), J15/K15),5)</f>
        <v>3.48E-3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2">
        <v>1472664.23</v>
      </c>
      <c r="K18" s="2">
        <v>1308638</v>
      </c>
      <c r="L18" s="2">
        <f>ROUND((J18-K18),5)</f>
        <v>164026.23000000001</v>
      </c>
      <c r="M18" s="15">
        <f>ROUND(IF(K18=0, IF(J18=0, 0, 1), J18/K18),5)</f>
        <v>1.12534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2">
        <v>64838.89</v>
      </c>
      <c r="K19" s="2">
        <v>65431</v>
      </c>
      <c r="L19" s="2">
        <f>ROUND((J19-K19),5)</f>
        <v>-592.11</v>
      </c>
      <c r="M19" s="15">
        <f>ROUND(IF(K19=0, IF(J19=0, 0, 1), J19/K19),5)</f>
        <v>0.99095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5">
        <f>ROUND(IF(K20=0, IF(J20=0, 0, 1), J20/K20),5)</f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5">
        <f>ROUND(IF(K21=0, IF(J21=0, 0, 1), J21/K21),5)</f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2">
        <v>5382.68</v>
      </c>
      <c r="K22" s="2">
        <v>0</v>
      </c>
      <c r="L22" s="2">
        <f>ROUND((J22-K22),5)</f>
        <v>5382.68</v>
      </c>
      <c r="M22" s="15">
        <f>ROUND(IF(K22=0, IF(J22=0, 0, 1), J22/K22),5)</f>
        <v>1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2">
        <v>53.4</v>
      </c>
      <c r="K23" s="2">
        <v>0</v>
      </c>
      <c r="L23" s="2">
        <f>ROUND((J23-K23),5)</f>
        <v>53.4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2">
        <v>6.23</v>
      </c>
      <c r="K24" s="2">
        <v>0</v>
      </c>
      <c r="L24" s="2">
        <f>ROUND((J24-K24),5)</f>
        <v>6.23</v>
      </c>
      <c r="M24" s="15">
        <f>ROUND(IF(K24=0, IF(J24=0, 0, 1), J24/K24),5)</f>
        <v>1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2">
        <v>7774.88</v>
      </c>
      <c r="K25" s="2">
        <v>7869</v>
      </c>
      <c r="L25" s="2">
        <f>ROUND((J25-K25),5)</f>
        <v>-94.12</v>
      </c>
      <c r="M25" s="15">
        <f>ROUND(IF(K25=0, IF(J25=0, 0, 1), J25/K25),5)</f>
        <v>0.98804000000000003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2">
        <v>130367.81</v>
      </c>
      <c r="K26" s="2">
        <v>86292.64</v>
      </c>
      <c r="L26" s="2">
        <f>ROUND((J26-K26),5)</f>
        <v>44075.17</v>
      </c>
      <c r="M26" s="15">
        <f>ROUND(IF(K26=0, IF(J26=0, 0, 1), J26/K26),5)</f>
        <v>1.5107600000000001</v>
      </c>
    </row>
    <row r="27" spans="1:13" x14ac:dyDescent="0.25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2">
        <v>-62515.34</v>
      </c>
      <c r="K27" s="2">
        <v>0</v>
      </c>
      <c r="L27" s="2">
        <f>ROUND((J27-K27),5)</f>
        <v>-62515.34</v>
      </c>
      <c r="M27" s="15">
        <f>ROUND(IF(K27=0, IF(J27=0, 0, 1), J27/K27),5)</f>
        <v>1</v>
      </c>
    </row>
    <row r="28" spans="1:13" x14ac:dyDescent="0.25">
      <c r="A28" s="1"/>
      <c r="B28" s="1"/>
      <c r="C28" s="1"/>
      <c r="D28" s="1"/>
      <c r="E28" s="1"/>
      <c r="F28" s="1" t="s">
        <v>109</v>
      </c>
      <c r="G28" s="1"/>
      <c r="H28" s="1"/>
      <c r="I28" s="1"/>
      <c r="J28" s="2">
        <v>0</v>
      </c>
      <c r="K28" s="2">
        <v>0</v>
      </c>
      <c r="L28" s="2">
        <f>ROUND((J28-K28),5)</f>
        <v>0</v>
      </c>
      <c r="M28" s="15">
        <f>ROUND(IF(K28=0, IF(J28=0, 0, 1), J28/K28),5)</f>
        <v>0</v>
      </c>
    </row>
    <row r="29" spans="1:13" x14ac:dyDescent="0.25">
      <c r="A29" s="1"/>
      <c r="B29" s="1"/>
      <c r="C29" s="1"/>
      <c r="D29" s="1"/>
      <c r="E29" s="1"/>
      <c r="F29" s="1" t="s">
        <v>110</v>
      </c>
      <c r="G29" s="1"/>
      <c r="H29" s="1"/>
      <c r="I29" s="1"/>
      <c r="J29" s="2">
        <v>-10709.36</v>
      </c>
      <c r="K29" s="2">
        <v>0</v>
      </c>
      <c r="L29" s="2">
        <f>ROUND((J29-K29),5)</f>
        <v>-10709.36</v>
      </c>
      <c r="M29" s="15">
        <f>ROUND(IF(K29=0, IF(J29=0, 0, 1), J29/K29),5)</f>
        <v>1</v>
      </c>
    </row>
    <row r="30" spans="1:13" x14ac:dyDescent="0.25">
      <c r="A30" s="1"/>
      <c r="B30" s="1"/>
      <c r="C30" s="1"/>
      <c r="D30" s="1"/>
      <c r="E30" s="1"/>
      <c r="F30" s="1" t="s">
        <v>111</v>
      </c>
      <c r="G30" s="1"/>
      <c r="H30" s="1"/>
      <c r="I30" s="1"/>
      <c r="J30" s="2">
        <v>-171.67</v>
      </c>
      <c r="K30" s="2">
        <v>0</v>
      </c>
      <c r="L30" s="2">
        <f>ROUND((J30-K30),5)</f>
        <v>-171.67</v>
      </c>
      <c r="M30" s="15">
        <f>ROUND(IF(K30=0, IF(J30=0, 0, 1), J30/K30),5)</f>
        <v>1</v>
      </c>
    </row>
    <row r="31" spans="1:13" x14ac:dyDescent="0.25">
      <c r="A31" s="1"/>
      <c r="B31" s="1"/>
      <c r="C31" s="1"/>
      <c r="D31" s="1"/>
      <c r="E31" s="1"/>
      <c r="F31" s="1" t="s">
        <v>112</v>
      </c>
      <c r="G31" s="1"/>
      <c r="H31" s="1"/>
      <c r="I31" s="1"/>
      <c r="J31" s="2">
        <v>24.36</v>
      </c>
      <c r="K31" s="2">
        <v>0</v>
      </c>
      <c r="L31" s="2">
        <f>ROUND((J31-K31),5)</f>
        <v>24.36</v>
      </c>
      <c r="M31" s="15">
        <f>ROUND(IF(K31=0, IF(J31=0, 0, 1), J31/K31),5)</f>
        <v>1</v>
      </c>
    </row>
    <row r="32" spans="1:13" x14ac:dyDescent="0.25">
      <c r="A32" s="1"/>
      <c r="B32" s="1"/>
      <c r="C32" s="1"/>
      <c r="D32" s="1"/>
      <c r="E32" s="1"/>
      <c r="F32" s="1" t="s">
        <v>113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5">
        <f>ROUND(IF(K32=0, IF(J32=0, 0, 1), J32/K32),5)</f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38">
        <v>171625.56</v>
      </c>
      <c r="K33" s="38">
        <v>0</v>
      </c>
      <c r="L33" s="38">
        <f>ROUND((J33-K33),5)</f>
        <v>171625.56</v>
      </c>
      <c r="M33" s="39">
        <f>ROUND(IF(K33=0, IF(J33=0, 0, 1), J33/K33),5)</f>
        <v>1</v>
      </c>
    </row>
    <row r="34" spans="1:13" ht="15.75" thickBot="1" x14ac:dyDescent="0.3">
      <c r="A34" s="1"/>
      <c r="B34" s="1"/>
      <c r="C34" s="1"/>
      <c r="D34" s="1"/>
      <c r="E34" s="1" t="s">
        <v>115</v>
      </c>
      <c r="F34" s="1"/>
      <c r="G34" s="1"/>
      <c r="H34" s="1"/>
      <c r="I34" s="1"/>
      <c r="J34" s="3">
        <f>ROUND(SUM(J12:J33),5)</f>
        <v>1782539.15</v>
      </c>
      <c r="K34" s="3">
        <f>ROUND(SUM(K12:K33),5)</f>
        <v>1708670.29</v>
      </c>
      <c r="L34" s="3">
        <f>ROUND((J34-K34),5)</f>
        <v>73868.86</v>
      </c>
      <c r="M34" s="16">
        <f>ROUND(IF(K34=0, IF(J34=0, 0, 1), J34/K34),5)</f>
        <v>1.0432300000000001</v>
      </c>
    </row>
    <row r="35" spans="1:13" x14ac:dyDescent="0.25">
      <c r="A35" s="1"/>
      <c r="B35" s="1"/>
      <c r="C35" s="1"/>
      <c r="D35" s="1" t="s">
        <v>116</v>
      </c>
      <c r="E35" s="1"/>
      <c r="F35" s="1"/>
      <c r="G35" s="1"/>
      <c r="H35" s="1"/>
      <c r="I35" s="1"/>
      <c r="J35" s="2">
        <f>ROUND(SUM(J4:J11)+J34,5)</f>
        <v>1879978.95</v>
      </c>
      <c r="K35" s="2">
        <f>ROUND(SUM(K4:K11)+K34,5)</f>
        <v>1735957.29</v>
      </c>
      <c r="L35" s="2">
        <f>ROUND((J35-K35),5)</f>
        <v>144021.66</v>
      </c>
      <c r="M35" s="15">
        <f>ROUND(IF(K35=0, IF(J35=0, 0, 1), J35/K35),5)</f>
        <v>1.0829599999999999</v>
      </c>
    </row>
    <row r="36" spans="1:13" x14ac:dyDescent="0.25">
      <c r="A36" s="1"/>
      <c r="B36" s="1"/>
      <c r="C36" s="1"/>
      <c r="D36" s="1" t="s">
        <v>117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118</v>
      </c>
      <c r="F37" s="1"/>
      <c r="G37" s="1"/>
      <c r="H37" s="1"/>
      <c r="I37" s="1"/>
      <c r="J37" s="38">
        <v>0</v>
      </c>
      <c r="K37" s="38">
        <v>0</v>
      </c>
      <c r="L37" s="38">
        <f>ROUND((J37-K37),5)</f>
        <v>0</v>
      </c>
      <c r="M37" s="39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119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120</v>
      </c>
      <c r="D39" s="1"/>
      <c r="E39" s="1"/>
      <c r="F39" s="1"/>
      <c r="G39" s="1"/>
      <c r="H39" s="1"/>
      <c r="I39" s="1"/>
      <c r="J39" s="2">
        <f>ROUND(J35-J38,5)</f>
        <v>1879978.95</v>
      </c>
      <c r="K39" s="2">
        <f>ROUND(K35-K38,5)</f>
        <v>1735957.29</v>
      </c>
      <c r="L39" s="2">
        <f>ROUND((J39-K39),5)</f>
        <v>144021.66</v>
      </c>
      <c r="M39" s="15">
        <f>ROUND(IF(K39=0, IF(J39=0, 0, 1), J39/K39),5)</f>
        <v>1.0829599999999999</v>
      </c>
    </row>
    <row r="40" spans="1:13" x14ac:dyDescent="0.25">
      <c r="A40" s="1"/>
      <c r="B40" s="1"/>
      <c r="C40" s="1"/>
      <c r="D40" s="1" t="s">
        <v>121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2">
        <v>-3.38</v>
      </c>
      <c r="K41" s="2">
        <v>0</v>
      </c>
      <c r="L41" s="2">
        <f>ROUND((J41-K41),5)</f>
        <v>-3.38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123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368</v>
      </c>
      <c r="G43" s="1"/>
      <c r="H43" s="1"/>
      <c r="I43" s="1"/>
      <c r="J43" s="2">
        <v>36259.279999999999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124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125</v>
      </c>
      <c r="G45" s="1"/>
      <c r="H45" s="1"/>
      <c r="I45" s="1"/>
      <c r="J45" s="2">
        <v>116326.68</v>
      </c>
      <c r="K45" s="2">
        <v>125000</v>
      </c>
      <c r="L45" s="2">
        <f>ROUND((J45-K45),5)</f>
        <v>-8673.32</v>
      </c>
      <c r="M45" s="15">
        <f>ROUND(IF(K45=0, IF(J45=0, 0, 1), J45/K45),5)</f>
        <v>0.93061000000000005</v>
      </c>
    </row>
    <row r="46" spans="1:13" x14ac:dyDescent="0.25">
      <c r="A46" s="1"/>
      <c r="B46" s="1"/>
      <c r="C46" s="1"/>
      <c r="D46" s="1"/>
      <c r="E46" s="1"/>
      <c r="F46" s="1" t="s">
        <v>126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127</v>
      </c>
      <c r="G47" s="1"/>
      <c r="H47" s="1"/>
      <c r="I47" s="1"/>
      <c r="J47" s="4">
        <v>34143.68</v>
      </c>
      <c r="K47" s="4">
        <v>0</v>
      </c>
      <c r="L47" s="4">
        <f>ROUND((J47-K47),5)</f>
        <v>34143.68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128</v>
      </c>
      <c r="F48" s="1"/>
      <c r="G48" s="1"/>
      <c r="H48" s="1"/>
      <c r="I48" s="1"/>
      <c r="J48" s="2">
        <f>ROUND(SUM(J42:J47),5)</f>
        <v>219938.79</v>
      </c>
      <c r="K48" s="2">
        <f>ROUND(SUM(K42:K47),5)</f>
        <v>138100</v>
      </c>
      <c r="L48" s="2">
        <f>ROUND((J48-K48),5)</f>
        <v>81838.789999999994</v>
      </c>
      <c r="M48" s="15">
        <f>ROUND(IF(K48=0, IF(J48=0, 0, 1), J48/K48),5)</f>
        <v>1.5926100000000001</v>
      </c>
    </row>
    <row r="49" spans="1:13" x14ac:dyDescent="0.25">
      <c r="A49" s="1"/>
      <c r="B49" s="1"/>
      <c r="C49" s="1"/>
      <c r="D49" s="1"/>
      <c r="E49" s="1" t="s">
        <v>129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130</v>
      </c>
      <c r="G50" s="1"/>
      <c r="H50" s="1"/>
      <c r="I50" s="1"/>
      <c r="J50" s="2">
        <v>1337.51</v>
      </c>
      <c r="K50" s="2">
        <v>3300</v>
      </c>
      <c r="L50" s="2">
        <f>ROUND((J50-K50),5)</f>
        <v>-1962.49</v>
      </c>
      <c r="M50" s="15">
        <f>ROUND(IF(K50=0, IF(J50=0, 0, 1), J50/K50),5)</f>
        <v>0.40531</v>
      </c>
    </row>
    <row r="51" spans="1:13" x14ac:dyDescent="0.25">
      <c r="A51" s="1"/>
      <c r="B51" s="1"/>
      <c r="C51" s="1"/>
      <c r="D51" s="1"/>
      <c r="E51" s="1"/>
      <c r="F51" s="1" t="s">
        <v>131</v>
      </c>
      <c r="G51" s="1"/>
      <c r="H51" s="1"/>
      <c r="I51" s="1"/>
      <c r="J51" s="2">
        <v>4360.55</v>
      </c>
      <c r="K51" s="2">
        <v>11500</v>
      </c>
      <c r="L51" s="2">
        <f>ROUND((J51-K51),5)</f>
        <v>-7139.45</v>
      </c>
      <c r="M51" s="15">
        <f>ROUND(IF(K51=0, IF(J51=0, 0, 1), J51/K51),5)</f>
        <v>0.37918000000000002</v>
      </c>
    </row>
    <row r="52" spans="1:13" x14ac:dyDescent="0.25">
      <c r="A52" s="1"/>
      <c r="B52" s="1"/>
      <c r="C52" s="1"/>
      <c r="D52" s="1"/>
      <c r="E52" s="1"/>
      <c r="F52" s="1" t="s">
        <v>132</v>
      </c>
      <c r="G52" s="1"/>
      <c r="H52" s="1"/>
      <c r="I52" s="1"/>
      <c r="J52" s="2">
        <v>4519.29</v>
      </c>
      <c r="K52" s="2">
        <v>250</v>
      </c>
      <c r="L52" s="2">
        <f>ROUND((J52-K52),5)</f>
        <v>4269.29</v>
      </c>
      <c r="M52" s="15">
        <f>ROUND(IF(K52=0, IF(J52=0, 0, 1), J52/K52),5)</f>
        <v>18.077159999999999</v>
      </c>
    </row>
    <row r="53" spans="1:13" x14ac:dyDescent="0.25">
      <c r="A53" s="1"/>
      <c r="B53" s="1"/>
      <c r="C53" s="1"/>
      <c r="D53" s="1"/>
      <c r="E53" s="1"/>
      <c r="F53" s="1" t="s">
        <v>133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134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135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136</v>
      </c>
      <c r="H56" s="1"/>
      <c r="I56" s="1"/>
      <c r="J56" s="4">
        <v>122.92</v>
      </c>
      <c r="K56" s="4">
        <v>500</v>
      </c>
      <c r="L56" s="4">
        <f>ROUND((J56-K56),5)</f>
        <v>-377.08</v>
      </c>
      <c r="M56" s="17">
        <f>ROUND(IF(K56=0, IF(J56=0, 0, 1), J56/K56),5)</f>
        <v>0.24584</v>
      </c>
    </row>
    <row r="57" spans="1:13" x14ac:dyDescent="0.25">
      <c r="A57" s="1"/>
      <c r="B57" s="1"/>
      <c r="C57" s="1"/>
      <c r="D57" s="1"/>
      <c r="E57" s="1"/>
      <c r="F57" s="1" t="s">
        <v>137</v>
      </c>
      <c r="G57" s="1"/>
      <c r="H57" s="1"/>
      <c r="I57" s="1"/>
      <c r="J57" s="2">
        <f>ROUND(SUM(J54:J56),5)</f>
        <v>122.92</v>
      </c>
      <c r="K57" s="2">
        <f>ROUND(SUM(K54:K56),5)</f>
        <v>500</v>
      </c>
      <c r="L57" s="2">
        <f>ROUND((J57-K57),5)</f>
        <v>-377.08</v>
      </c>
      <c r="M57" s="15">
        <f>ROUND(IF(K57=0, IF(J57=0, 0, 1), J57/K57),5)</f>
        <v>0.24584</v>
      </c>
    </row>
    <row r="58" spans="1:13" x14ac:dyDescent="0.25">
      <c r="A58" s="1"/>
      <c r="B58" s="1"/>
      <c r="C58" s="1"/>
      <c r="D58" s="1"/>
      <c r="E58" s="1"/>
      <c r="F58" s="1" t="s">
        <v>138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139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140</v>
      </c>
      <c r="H60" s="1"/>
      <c r="I60" s="1"/>
      <c r="J60" s="2">
        <v>23429.26</v>
      </c>
      <c r="K60" s="2">
        <v>17529.68</v>
      </c>
      <c r="L60" s="2">
        <f>ROUND((J60-K60),5)</f>
        <v>5899.58</v>
      </c>
      <c r="M60" s="15">
        <f>ROUND(IF(K60=0, IF(J60=0, 0, 1), J60/K60),5)</f>
        <v>1.3365499999999999</v>
      </c>
    </row>
    <row r="61" spans="1:13" x14ac:dyDescent="0.25">
      <c r="A61" s="1"/>
      <c r="B61" s="1"/>
      <c r="C61" s="1"/>
      <c r="D61" s="1"/>
      <c r="E61" s="1"/>
      <c r="F61" s="1"/>
      <c r="G61" s="1" t="s">
        <v>141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142</v>
      </c>
      <c r="H62" s="1"/>
      <c r="I62" s="1"/>
      <c r="J62" s="4">
        <v>23.64</v>
      </c>
      <c r="K62" s="4">
        <v>0</v>
      </c>
      <c r="L62" s="4">
        <f>ROUND((J62-K62),5)</f>
        <v>23.64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143</v>
      </c>
      <c r="G63" s="1"/>
      <c r="H63" s="1"/>
      <c r="I63" s="1"/>
      <c r="J63" s="2">
        <f>ROUND(SUM(J59:J62),5)</f>
        <v>23453.06</v>
      </c>
      <c r="K63" s="2">
        <f>ROUND(SUM(K59:K62),5)</f>
        <v>17529.68</v>
      </c>
      <c r="L63" s="2">
        <f>ROUND((J63-K63),5)</f>
        <v>5923.38</v>
      </c>
      <c r="M63" s="15">
        <f>ROUND(IF(K63=0, IF(J63=0, 0, 1), J63/K63),5)</f>
        <v>1.3379099999999999</v>
      </c>
    </row>
    <row r="64" spans="1:13" x14ac:dyDescent="0.25">
      <c r="A64" s="1"/>
      <c r="B64" s="1"/>
      <c r="C64" s="1"/>
      <c r="D64" s="1"/>
      <c r="E64" s="1"/>
      <c r="F64" s="1" t="s">
        <v>144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145</v>
      </c>
      <c r="H65" s="1"/>
      <c r="I65" s="1"/>
      <c r="J65" s="2">
        <v>3343</v>
      </c>
      <c r="K65" s="2">
        <v>3500</v>
      </c>
      <c r="L65" s="2">
        <f>ROUND((J65-K65),5)</f>
        <v>-157</v>
      </c>
      <c r="M65" s="15">
        <f>ROUND(IF(K65=0, IF(J65=0, 0, 1), J65/K65),5)</f>
        <v>0.95513999999999999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146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147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148</v>
      </c>
      <c r="H68" s="1"/>
      <c r="I68" s="1"/>
      <c r="J68" s="4">
        <v>37821</v>
      </c>
      <c r="K68" s="4">
        <v>33000</v>
      </c>
      <c r="L68" s="4">
        <f>ROUND((J68-K68),5)</f>
        <v>4821</v>
      </c>
      <c r="M68" s="17">
        <f>ROUND(IF(K68=0, IF(J68=0, 0, 1), J68/K68),5)</f>
        <v>1.1460900000000001</v>
      </c>
    </row>
    <row r="69" spans="1:13" x14ac:dyDescent="0.25">
      <c r="A69" s="1"/>
      <c r="B69" s="1"/>
      <c r="C69" s="1"/>
      <c r="D69" s="1"/>
      <c r="E69" s="1"/>
      <c r="F69" s="1" t="s">
        <v>149</v>
      </c>
      <c r="G69" s="1"/>
      <c r="H69" s="1"/>
      <c r="I69" s="1"/>
      <c r="J69" s="2">
        <f>ROUND(SUM(J64:J68),5)</f>
        <v>68246.83</v>
      </c>
      <c r="K69" s="2">
        <f>ROUND(SUM(K64:K68),5)</f>
        <v>62800</v>
      </c>
      <c r="L69" s="2">
        <f>ROUND((J69-K69),5)</f>
        <v>5446.83</v>
      </c>
      <c r="M69" s="15">
        <f>ROUND(IF(K69=0, IF(J69=0, 0, 1), J69/K69),5)</f>
        <v>1.08673</v>
      </c>
    </row>
    <row r="70" spans="1:13" x14ac:dyDescent="0.25">
      <c r="A70" s="1"/>
      <c r="B70" s="1"/>
      <c r="C70" s="1"/>
      <c r="D70" s="1"/>
      <c r="E70" s="1"/>
      <c r="F70" s="1" t="s">
        <v>150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151</v>
      </c>
      <c r="H71" s="1"/>
      <c r="I71" s="1"/>
      <c r="J71" s="2">
        <v>1563.89</v>
      </c>
      <c r="K71" s="2">
        <v>0</v>
      </c>
      <c r="L71" s="2">
        <f>ROUND((J71-K71),5)</f>
        <v>1563.89</v>
      </c>
      <c r="M71" s="15">
        <f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152</v>
      </c>
      <c r="H72" s="1"/>
      <c r="I72" s="1"/>
      <c r="J72" s="2">
        <v>12550</v>
      </c>
      <c r="K72" s="2">
        <v>13600</v>
      </c>
      <c r="L72" s="2">
        <f>ROUND((J72-K72),5)</f>
        <v>-1050</v>
      </c>
      <c r="M72" s="15">
        <f>ROUND(IF(K72=0, IF(J72=0, 0, 1), J72/K72),5)</f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153</v>
      </c>
      <c r="H73" s="1"/>
      <c r="I73" s="1"/>
      <c r="J73" s="2">
        <v>720</v>
      </c>
      <c r="K73" s="2">
        <v>0</v>
      </c>
      <c r="L73" s="2">
        <f>ROUND((J73-K73),5)</f>
        <v>720</v>
      </c>
      <c r="M73" s="15">
        <f>ROUND(IF(K73=0, IF(J73=0, 0, 1), J73/K73),5)</f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154</v>
      </c>
      <c r="H74" s="1"/>
      <c r="I74" s="1"/>
      <c r="J74" s="2">
        <v>1045.27</v>
      </c>
      <c r="K74" s="2">
        <v>3500</v>
      </c>
      <c r="L74" s="2">
        <f>ROUND((J74-K74),5)</f>
        <v>-2454.73</v>
      </c>
      <c r="M74" s="15">
        <f>ROUND(IF(K74=0, IF(J74=0, 0, 1), J74/K74),5)</f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155</v>
      </c>
      <c r="H75" s="1"/>
      <c r="I75" s="1"/>
      <c r="J75" s="2">
        <v>1512</v>
      </c>
      <c r="K75" s="2">
        <v>1800</v>
      </c>
      <c r="L75" s="2">
        <f>ROUND((J75-K75),5)</f>
        <v>-288</v>
      </c>
      <c r="M75" s="15">
        <f>ROUND(IF(K75=0, IF(J75=0, 0, 1), J75/K75),5)</f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156</v>
      </c>
      <c r="H76" s="1"/>
      <c r="I76" s="1"/>
      <c r="J76" s="2">
        <v>0</v>
      </c>
      <c r="K76" s="2">
        <v>0</v>
      </c>
      <c r="L76" s="2">
        <f>ROUND((J76-K76),5)</f>
        <v>0</v>
      </c>
      <c r="M76" s="15">
        <f>ROUND(IF(K76=0, IF(J76=0, 0, 1), J76/K76),5)</f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157</v>
      </c>
      <c r="H77" s="1"/>
      <c r="I77" s="1"/>
      <c r="J77" s="2">
        <v>600</v>
      </c>
      <c r="K77" s="2">
        <v>0</v>
      </c>
      <c r="L77" s="2">
        <f>ROUND((J77-K77),5)</f>
        <v>600</v>
      </c>
      <c r="M77" s="15">
        <f>ROUND(IF(K77=0, IF(J77=0, 0, 1), J77/K77),5)</f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158</v>
      </c>
      <c r="H78" s="1"/>
      <c r="I78" s="1"/>
      <c r="J78" s="4">
        <v>8793.9</v>
      </c>
      <c r="K78" s="4">
        <v>4400</v>
      </c>
      <c r="L78" s="4">
        <f>ROUND((J78-K78),5)</f>
        <v>4393.8999999999996</v>
      </c>
      <c r="M78" s="17">
        <f>ROUND(IF(K78=0, IF(J78=0, 0, 1), J78/K78),5)</f>
        <v>1.99861</v>
      </c>
    </row>
    <row r="79" spans="1:13" x14ac:dyDescent="0.25">
      <c r="A79" s="1"/>
      <c r="B79" s="1"/>
      <c r="C79" s="1"/>
      <c r="D79" s="1"/>
      <c r="E79" s="1"/>
      <c r="F79" s="1" t="s">
        <v>159</v>
      </c>
      <c r="G79" s="1"/>
      <c r="H79" s="1"/>
      <c r="I79" s="1"/>
      <c r="J79" s="2">
        <f>ROUND(SUM(J70:J78),5)</f>
        <v>26785.06</v>
      </c>
      <c r="K79" s="2">
        <f>ROUND(SUM(K70:K78),5)</f>
        <v>23300</v>
      </c>
      <c r="L79" s="2">
        <f>ROUND((J79-K79),5)</f>
        <v>3485.06</v>
      </c>
      <c r="M79" s="15">
        <f>ROUND(IF(K79=0, IF(J79=0, 0, 1), J79/K79),5)</f>
        <v>1.14957</v>
      </c>
    </row>
    <row r="80" spans="1:13" x14ac:dyDescent="0.25">
      <c r="A80" s="1"/>
      <c r="B80" s="1"/>
      <c r="C80" s="1"/>
      <c r="D80" s="1"/>
      <c r="E80" s="1"/>
      <c r="F80" s="1" t="s">
        <v>160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161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162</v>
      </c>
      <c r="I82" s="1"/>
      <c r="J82" s="2">
        <v>0</v>
      </c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163</v>
      </c>
      <c r="I83" s="1"/>
      <c r="J83" s="2">
        <v>20390.16</v>
      </c>
      <c r="K83" s="2">
        <v>30000</v>
      </c>
      <c r="L83" s="2">
        <f>ROUND((J83-K83),5)</f>
        <v>-9609.84</v>
      </c>
      <c r="M83" s="15">
        <f>ROUND(IF(K83=0, IF(J83=0, 0, 1), J83/K83),5)</f>
        <v>0.67967</v>
      </c>
    </row>
    <row r="84" spans="1:13" x14ac:dyDescent="0.25">
      <c r="A84" s="1"/>
      <c r="B84" s="1"/>
      <c r="C84" s="1"/>
      <c r="D84" s="1"/>
      <c r="E84" s="1"/>
      <c r="F84" s="1"/>
      <c r="G84" s="1"/>
      <c r="H84" s="1" t="s">
        <v>164</v>
      </c>
      <c r="I84" s="1"/>
      <c r="J84" s="2"/>
      <c r="K84" s="2"/>
      <c r="L84" s="2"/>
      <c r="M84" s="15"/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165</v>
      </c>
      <c r="J85" s="2">
        <v>134000.04</v>
      </c>
      <c r="K85" s="2">
        <v>134000</v>
      </c>
      <c r="L85" s="2">
        <f>ROUND((J85-K85),5)</f>
        <v>0.04</v>
      </c>
      <c r="M85" s="15">
        <f>ROUND(IF(K85=0, IF(J85=0, 0, 1), J85/K85),5)</f>
        <v>1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166</v>
      </c>
      <c r="J86" s="2">
        <v>1116.67</v>
      </c>
      <c r="K86" s="2">
        <v>13400</v>
      </c>
      <c r="L86" s="2">
        <f>ROUND((J86-K86),5)</f>
        <v>-12283.33</v>
      </c>
      <c r="M86" s="15">
        <f>ROUND(IF(K86=0, IF(J86=0, 0, 1), J86/K86),5)</f>
        <v>8.3330000000000001E-2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167</v>
      </c>
      <c r="J87" s="2">
        <v>402</v>
      </c>
      <c r="K87" s="2">
        <v>4824</v>
      </c>
      <c r="L87" s="2">
        <f>ROUND((J87-K87),5)</f>
        <v>-4422</v>
      </c>
      <c r="M87" s="15">
        <f>ROUND(IF(K87=0, IF(J87=0, 0, 1), J87/K87),5)</f>
        <v>8.3330000000000001E-2</v>
      </c>
    </row>
    <row r="88" spans="1:13" x14ac:dyDescent="0.25">
      <c r="A88" s="1"/>
      <c r="B88" s="1"/>
      <c r="C88" s="1"/>
      <c r="D88" s="1"/>
      <c r="E88" s="1"/>
      <c r="F88" s="1"/>
      <c r="G88" s="1"/>
      <c r="H88" s="1"/>
      <c r="I88" s="1" t="s">
        <v>168</v>
      </c>
      <c r="J88" s="2">
        <v>0</v>
      </c>
      <c r="K88" s="2">
        <v>10320</v>
      </c>
      <c r="L88" s="2">
        <f>ROUND((J88-K88),5)</f>
        <v>-10320</v>
      </c>
      <c r="M88" s="15">
        <f>ROUND(IF(K88=0, IF(J88=0, 0, 1), J88/K88),5)</f>
        <v>0</v>
      </c>
    </row>
    <row r="89" spans="1:13" ht="15.75" thickBot="1" x14ac:dyDescent="0.3">
      <c r="A89" s="1"/>
      <c r="B89" s="1"/>
      <c r="C89" s="1"/>
      <c r="D89" s="1"/>
      <c r="E89" s="1"/>
      <c r="F89" s="1"/>
      <c r="G89" s="1"/>
      <c r="H89" s="1"/>
      <c r="I89" s="1" t="s">
        <v>169</v>
      </c>
      <c r="J89" s="4">
        <v>0</v>
      </c>
      <c r="K89" s="4">
        <v>360</v>
      </c>
      <c r="L89" s="4">
        <f>ROUND((J89-K89),5)</f>
        <v>-360</v>
      </c>
      <c r="M89" s="17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170</v>
      </c>
      <c r="I90" s="1"/>
      <c r="J90" s="2">
        <f>ROUND(SUM(J84:J89),5)</f>
        <v>135518.71</v>
      </c>
      <c r="K90" s="2">
        <f>ROUND(SUM(K84:K89),5)</f>
        <v>162904</v>
      </c>
      <c r="L90" s="2">
        <f>ROUND((J90-K90),5)</f>
        <v>-27385.29</v>
      </c>
      <c r="M90" s="15">
        <f>ROUND(IF(K90=0, IF(J90=0, 0, 1), J90/K90),5)</f>
        <v>0.83189000000000002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171</v>
      </c>
      <c r="I91" s="1"/>
      <c r="J91" s="2">
        <v>316497.87</v>
      </c>
      <c r="K91" s="2">
        <v>302886</v>
      </c>
      <c r="L91" s="2">
        <f>ROUND((J91-K91),5)</f>
        <v>13611.87</v>
      </c>
      <c r="M91" s="15">
        <f>ROUND(IF(K91=0, IF(J91=0, 0, 1), J91/K91),5)</f>
        <v>1.04494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172</v>
      </c>
      <c r="I92" s="1"/>
      <c r="J92" s="2">
        <v>72196.78</v>
      </c>
      <c r="K92" s="2">
        <v>72080</v>
      </c>
      <c r="L92" s="2">
        <f>ROUND((J92-K92),5)</f>
        <v>116.78</v>
      </c>
      <c r="M92" s="15">
        <f>ROUND(IF(K92=0, IF(J92=0, 0, 1), J92/K92),5)</f>
        <v>1.00162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173</v>
      </c>
      <c r="I93" s="1"/>
      <c r="J93" s="2">
        <v>21145</v>
      </c>
      <c r="K93" s="2">
        <v>40000</v>
      </c>
      <c r="L93" s="2">
        <f>ROUND((J93-K93),5)</f>
        <v>-18855</v>
      </c>
      <c r="M93" s="15">
        <f>ROUND(IF(K93=0, IF(J93=0, 0, 1), J93/K93),5)</f>
        <v>0.52863000000000004</v>
      </c>
    </row>
    <row r="94" spans="1:13" x14ac:dyDescent="0.25">
      <c r="A94" s="1"/>
      <c r="B94" s="1"/>
      <c r="C94" s="1"/>
      <c r="D94" s="1"/>
      <c r="E94" s="1"/>
      <c r="F94" s="1"/>
      <c r="G94" s="1"/>
      <c r="H94" s="1" t="s">
        <v>174</v>
      </c>
      <c r="I94" s="1"/>
      <c r="J94" s="2">
        <v>0</v>
      </c>
      <c r="K94" s="2">
        <v>2000</v>
      </c>
      <c r="L94" s="2">
        <f>ROUND((J94-K94),5)</f>
        <v>-2000</v>
      </c>
      <c r="M94" s="15">
        <f>ROUND(IF(K94=0, IF(J94=0, 0, 1), J94/K94),5)</f>
        <v>0</v>
      </c>
    </row>
    <row r="95" spans="1:13" ht="15.75" thickBot="1" x14ac:dyDescent="0.3">
      <c r="A95" s="1"/>
      <c r="B95" s="1"/>
      <c r="C95" s="1"/>
      <c r="D95" s="1"/>
      <c r="E95" s="1"/>
      <c r="F95" s="1"/>
      <c r="G95" s="1"/>
      <c r="H95" s="1" t="s">
        <v>175</v>
      </c>
      <c r="I95" s="1"/>
      <c r="J95" s="4">
        <v>83950.97</v>
      </c>
      <c r="K95" s="4">
        <v>81007</v>
      </c>
      <c r="L95" s="4">
        <f>ROUND((J95-K95),5)</f>
        <v>2943.97</v>
      </c>
      <c r="M95" s="17">
        <f>ROUND(IF(K95=0, IF(J95=0, 0, 1), J95/K95),5)</f>
        <v>1.03634</v>
      </c>
    </row>
    <row r="96" spans="1:13" x14ac:dyDescent="0.25">
      <c r="A96" s="1"/>
      <c r="B96" s="1"/>
      <c r="C96" s="1"/>
      <c r="D96" s="1"/>
      <c r="E96" s="1"/>
      <c r="F96" s="1"/>
      <c r="G96" s="1" t="s">
        <v>176</v>
      </c>
      <c r="H96" s="1"/>
      <c r="I96" s="1"/>
      <c r="J96" s="2">
        <f>ROUND(SUM(J81:J83)+SUM(J90:J95),5)</f>
        <v>649699.49</v>
      </c>
      <c r="K96" s="2">
        <f>ROUND(SUM(K81:K83)+SUM(K90:K95),5)</f>
        <v>690877</v>
      </c>
      <c r="L96" s="2">
        <f>ROUND((J96-K96),5)</f>
        <v>-41177.51</v>
      </c>
      <c r="M96" s="15">
        <f>ROUND(IF(K96=0, IF(J96=0, 0, 1), J96/K96),5)</f>
        <v>0.94040000000000001</v>
      </c>
    </row>
    <row r="97" spans="1:13" x14ac:dyDescent="0.25">
      <c r="A97" s="1"/>
      <c r="B97" s="1"/>
      <c r="C97" s="1"/>
      <c r="D97" s="1"/>
      <c r="E97" s="1"/>
      <c r="F97" s="1"/>
      <c r="G97" s="1" t="s">
        <v>177</v>
      </c>
      <c r="H97" s="1"/>
      <c r="I97" s="1"/>
      <c r="J97" s="2">
        <v>70837.52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 t="s">
        <v>178</v>
      </c>
      <c r="H98" s="1"/>
      <c r="I98" s="1"/>
      <c r="J98" s="2"/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179</v>
      </c>
      <c r="I99" s="1"/>
      <c r="J99" s="2">
        <v>509.04</v>
      </c>
      <c r="K99" s="2"/>
      <c r="L99" s="2"/>
      <c r="M99" s="15"/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180</v>
      </c>
      <c r="I100" s="1"/>
      <c r="J100" s="2">
        <v>57221.62</v>
      </c>
      <c r="K100" s="2">
        <v>45597</v>
      </c>
      <c r="L100" s="2">
        <f>ROUND((J100-K100),5)</f>
        <v>11624.62</v>
      </c>
      <c r="M100" s="15">
        <f>ROUND(IF(K100=0, IF(J100=0, 0, 1), J100/K100),5)</f>
        <v>1.2549399999999999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181</v>
      </c>
      <c r="I101" s="1"/>
      <c r="J101" s="2">
        <v>17966.509999999998</v>
      </c>
      <c r="K101" s="2">
        <v>13820</v>
      </c>
      <c r="L101" s="2">
        <f>ROUND((J101-K101),5)</f>
        <v>4146.51</v>
      </c>
      <c r="M101" s="15">
        <f>ROUND(IF(K101=0, IF(J101=0, 0, 1), J101/K101),5)</f>
        <v>1.3000400000000001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182</v>
      </c>
      <c r="I102" s="1"/>
      <c r="J102" s="2">
        <v>7636.25</v>
      </c>
      <c r="K102" s="2">
        <v>83100</v>
      </c>
      <c r="L102" s="2">
        <f>ROUND((J102-K102),5)</f>
        <v>-75463.75</v>
      </c>
      <c r="M102" s="15">
        <f>ROUND(IF(K102=0, IF(J102=0, 0, 1), J102/K102),5)</f>
        <v>9.1889999999999999E-2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183</v>
      </c>
      <c r="I103" s="1"/>
      <c r="J103" s="2">
        <v>0</v>
      </c>
      <c r="K103" s="2">
        <v>8100</v>
      </c>
      <c r="L103" s="2">
        <f>ROUND((J103-K103),5)</f>
        <v>-8100</v>
      </c>
      <c r="M103" s="15">
        <f>ROUND(IF(K103=0, IF(J103=0, 0, 1), J103/K103),5)</f>
        <v>0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184</v>
      </c>
      <c r="I104" s="1"/>
      <c r="J104" s="4">
        <v>882</v>
      </c>
      <c r="K104" s="4">
        <v>500</v>
      </c>
      <c r="L104" s="4">
        <f>ROUND((J104-K104),5)</f>
        <v>382</v>
      </c>
      <c r="M104" s="17">
        <f>ROUND(IF(K104=0, IF(J104=0, 0, 1), J104/K104),5)</f>
        <v>1.764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185</v>
      </c>
      <c r="H105" s="1"/>
      <c r="I105" s="1"/>
      <c r="J105" s="2">
        <f>ROUND(SUM(J98:J104),5)</f>
        <v>84215.42</v>
      </c>
      <c r="K105" s="2">
        <f>ROUND(SUM(K98:K104),5)</f>
        <v>151117</v>
      </c>
      <c r="L105" s="2">
        <f>ROUND((J105-K105),5)</f>
        <v>-66901.58</v>
      </c>
      <c r="M105" s="15">
        <f>ROUND(IF(K105=0, IF(J105=0, 0, 1), J105/K105),5)</f>
        <v>0.55728999999999995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186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187</v>
      </c>
      <c r="I107" s="1"/>
      <c r="J107" s="2">
        <v>6442.74</v>
      </c>
      <c r="K107" s="2">
        <v>1778</v>
      </c>
      <c r="L107" s="2">
        <f>ROUND((J107-K107),5)</f>
        <v>4664.74</v>
      </c>
      <c r="M107" s="15">
        <f>ROUND(IF(K107=0, IF(J107=0, 0, 1), J107/K107),5)</f>
        <v>3.6235900000000001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188</v>
      </c>
      <c r="I108" s="1"/>
      <c r="J108" s="2">
        <v>10045.1</v>
      </c>
      <c r="K108" s="2">
        <v>9444.7000000000007</v>
      </c>
      <c r="L108" s="2">
        <f>ROUND((J108-K108),5)</f>
        <v>600.4</v>
      </c>
      <c r="M108" s="15">
        <f>ROUND(IF(K108=0, IF(J108=0, 0, 1), J108/K108),5)</f>
        <v>1.0635699999999999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189</v>
      </c>
      <c r="I109" s="1"/>
      <c r="J109" s="38">
        <v>1404.58</v>
      </c>
      <c r="K109" s="38">
        <v>1302.71</v>
      </c>
      <c r="L109" s="38">
        <f>ROUND((J109-K109),5)</f>
        <v>101.87</v>
      </c>
      <c r="M109" s="39">
        <f>ROUND(IF(K109=0, IF(J109=0, 0, 1), J109/K109),5)</f>
        <v>1.0782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 t="s">
        <v>190</v>
      </c>
      <c r="H110" s="1"/>
      <c r="I110" s="1"/>
      <c r="J110" s="3">
        <f>ROUND(SUM(J106:J109),5)</f>
        <v>17892.419999999998</v>
      </c>
      <c r="K110" s="3">
        <f>ROUND(SUM(K106:K109),5)</f>
        <v>12525.41</v>
      </c>
      <c r="L110" s="3">
        <f>ROUND((J110-K110),5)</f>
        <v>5367.01</v>
      </c>
      <c r="M110" s="16">
        <f>ROUND(IF(K110=0, IF(J110=0, 0, 1), J110/K110),5)</f>
        <v>1.42849</v>
      </c>
    </row>
    <row r="111" spans="1:13" x14ac:dyDescent="0.25">
      <c r="A111" s="1"/>
      <c r="B111" s="1"/>
      <c r="C111" s="1"/>
      <c r="D111" s="1"/>
      <c r="E111" s="1"/>
      <c r="F111" s="1" t="s">
        <v>191</v>
      </c>
      <c r="G111" s="1"/>
      <c r="H111" s="1"/>
      <c r="I111" s="1"/>
      <c r="J111" s="2">
        <f>ROUND(J80+SUM(J96:J97)+J105+J110,5)</f>
        <v>822644.85</v>
      </c>
      <c r="K111" s="2">
        <f>ROUND(K80+SUM(K96:K97)+K105+K110,5)</f>
        <v>854519.41</v>
      </c>
      <c r="L111" s="2">
        <f>ROUND((J111-K111),5)</f>
        <v>-31874.560000000001</v>
      </c>
      <c r="M111" s="15">
        <f>ROUND(IF(K111=0, IF(J111=0, 0, 1), J111/K111),5)</f>
        <v>0.9627</v>
      </c>
    </row>
    <row r="112" spans="1:13" x14ac:dyDescent="0.25">
      <c r="A112" s="1"/>
      <c r="B112" s="1"/>
      <c r="C112" s="1"/>
      <c r="D112" s="1"/>
      <c r="E112" s="1"/>
      <c r="F112" s="1" t="s">
        <v>192</v>
      </c>
      <c r="G112" s="1"/>
      <c r="H112" s="1"/>
      <c r="I112" s="1"/>
      <c r="J112" s="2"/>
      <c r="K112" s="2"/>
      <c r="L112" s="2"/>
      <c r="M112" s="15"/>
    </row>
    <row r="113" spans="1:13" x14ac:dyDescent="0.25">
      <c r="A113" s="1"/>
      <c r="B113" s="1"/>
      <c r="C113" s="1"/>
      <c r="D113" s="1"/>
      <c r="E113" s="1"/>
      <c r="F113" s="1"/>
      <c r="G113" s="1" t="s">
        <v>193</v>
      </c>
      <c r="H113" s="1"/>
      <c r="I113" s="1"/>
      <c r="J113" s="2">
        <v>2322</v>
      </c>
      <c r="K113" s="2">
        <v>4500</v>
      </c>
      <c r="L113" s="2">
        <f>ROUND((J113-K113),5)</f>
        <v>-2178</v>
      </c>
      <c r="M113" s="15">
        <f>ROUND(IF(K113=0, IF(J113=0, 0, 1), J113/K113),5)</f>
        <v>0.51600000000000001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194</v>
      </c>
      <c r="H114" s="1"/>
      <c r="I114" s="1"/>
      <c r="J114" s="2">
        <v>38355</v>
      </c>
      <c r="K114" s="2">
        <v>32000</v>
      </c>
      <c r="L114" s="2">
        <f>ROUND((J114-K114),5)</f>
        <v>6355</v>
      </c>
      <c r="M114" s="15">
        <f>ROUND(IF(K114=0, IF(J114=0, 0, 1), J114/K114),5)</f>
        <v>1.19859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195</v>
      </c>
      <c r="H115" s="1"/>
      <c r="I115" s="1"/>
      <c r="J115" s="2">
        <v>3501.95</v>
      </c>
      <c r="K115" s="2">
        <v>8000</v>
      </c>
      <c r="L115" s="2">
        <f>ROUND((J115-K115),5)</f>
        <v>-4498.05</v>
      </c>
      <c r="M115" s="15">
        <f>ROUND(IF(K115=0, IF(J115=0, 0, 1), J115/K115),5)</f>
        <v>0.43774000000000002</v>
      </c>
    </row>
    <row r="116" spans="1:13" ht="15.75" thickBot="1" x14ac:dyDescent="0.3">
      <c r="A116" s="1"/>
      <c r="B116" s="1"/>
      <c r="C116" s="1"/>
      <c r="D116" s="1"/>
      <c r="E116" s="1"/>
      <c r="F116" s="1"/>
      <c r="G116" s="1" t="s">
        <v>369</v>
      </c>
      <c r="H116" s="1"/>
      <c r="I116" s="1"/>
      <c r="J116" s="4">
        <v>1930</v>
      </c>
      <c r="K116" s="4"/>
      <c r="L116" s="4"/>
      <c r="M116" s="17"/>
    </row>
    <row r="117" spans="1:13" x14ac:dyDescent="0.25">
      <c r="A117" s="1"/>
      <c r="B117" s="1"/>
      <c r="C117" s="1"/>
      <c r="D117" s="1"/>
      <c r="E117" s="1"/>
      <c r="F117" s="1" t="s">
        <v>196</v>
      </c>
      <c r="G117" s="1"/>
      <c r="H117" s="1"/>
      <c r="I117" s="1"/>
      <c r="J117" s="2">
        <f>ROUND(SUM(J112:J116),5)</f>
        <v>46108.95</v>
      </c>
      <c r="K117" s="2">
        <f>ROUND(SUM(K112:K116),5)</f>
        <v>44500</v>
      </c>
      <c r="L117" s="2">
        <f>ROUND((J117-K117),5)</f>
        <v>1608.95</v>
      </c>
      <c r="M117" s="15">
        <f>ROUND(IF(K117=0, IF(J117=0, 0, 1), J117/K117),5)</f>
        <v>1.03616</v>
      </c>
    </row>
    <row r="118" spans="1:13" x14ac:dyDescent="0.25">
      <c r="A118" s="1"/>
      <c r="B118" s="1"/>
      <c r="C118" s="1"/>
      <c r="D118" s="1"/>
      <c r="E118" s="1"/>
      <c r="F118" s="1" t="s">
        <v>197</v>
      </c>
      <c r="G118" s="1"/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 t="s">
        <v>198</v>
      </c>
      <c r="H119" s="1"/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199</v>
      </c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 t="s">
        <v>200</v>
      </c>
      <c r="J121" s="2">
        <v>4267.2299999999996</v>
      </c>
      <c r="K121" s="2">
        <v>4000</v>
      </c>
      <c r="L121" s="2">
        <f>ROUND((J121-K121),5)</f>
        <v>267.23</v>
      </c>
      <c r="M121" s="15">
        <f>ROUND(IF(K121=0, IF(J121=0, 0, 1), J121/K121),5)</f>
        <v>1.06681</v>
      </c>
    </row>
    <row r="122" spans="1:13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 t="s">
        <v>201</v>
      </c>
      <c r="J122" s="4">
        <v>5486.52</v>
      </c>
      <c r="K122" s="4">
        <v>21000</v>
      </c>
      <c r="L122" s="4">
        <f>ROUND((J122-K122),5)</f>
        <v>-15513.48</v>
      </c>
      <c r="M122" s="17">
        <f>ROUND(IF(K122=0, IF(J122=0, 0, 1), J122/K122),5)</f>
        <v>0.26125999999999999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202</v>
      </c>
      <c r="I123" s="1"/>
      <c r="J123" s="2">
        <f>ROUND(SUM(J120:J122),5)</f>
        <v>9753.75</v>
      </c>
      <c r="K123" s="2">
        <f>ROUND(SUM(K120:K122),5)</f>
        <v>25000</v>
      </c>
      <c r="L123" s="2">
        <f>ROUND((J123-K123),5)</f>
        <v>-15246.25</v>
      </c>
      <c r="M123" s="15">
        <f>ROUND(IF(K123=0, IF(J123=0, 0, 1), J123/K123),5)</f>
        <v>0.39015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203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370</v>
      </c>
      <c r="J125" s="2">
        <v>100.96</v>
      </c>
      <c r="K125" s="2"/>
      <c r="L125" s="2"/>
      <c r="M125" s="15"/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371</v>
      </c>
      <c r="J126" s="4">
        <v>195.75</v>
      </c>
      <c r="K126" s="4">
        <v>3000</v>
      </c>
      <c r="L126" s="4">
        <f>ROUND((J126-K126),5)</f>
        <v>-2804.25</v>
      </c>
      <c r="M126" s="17">
        <f>ROUND(IF(K126=0, IF(J126=0, 0, 1), J126/K126),5)</f>
        <v>6.5250000000000002E-2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372</v>
      </c>
      <c r="I127" s="1"/>
      <c r="J127" s="2">
        <f>ROUND(SUM(J124:J126),5)</f>
        <v>296.70999999999998</v>
      </c>
      <c r="K127" s="2">
        <f>ROUND(SUM(K124:K126),5)</f>
        <v>3000</v>
      </c>
      <c r="L127" s="2">
        <f>ROUND((J127-K127),5)</f>
        <v>-2703.29</v>
      </c>
      <c r="M127" s="15">
        <f>ROUND(IF(K127=0, IF(J127=0, 0, 1), J127/K127),5)</f>
        <v>9.8900000000000002E-2</v>
      </c>
    </row>
    <row r="128" spans="1:13" ht="15.75" thickBot="1" x14ac:dyDescent="0.3">
      <c r="A128" s="1"/>
      <c r="B128" s="1"/>
      <c r="C128" s="1"/>
      <c r="D128" s="1"/>
      <c r="E128" s="1"/>
      <c r="F128" s="1"/>
      <c r="G128" s="1"/>
      <c r="H128" s="1" t="s">
        <v>204</v>
      </c>
      <c r="I128" s="1"/>
      <c r="J128" s="4">
        <v>825.45</v>
      </c>
      <c r="K128" s="4">
        <v>1500</v>
      </c>
      <c r="L128" s="4">
        <f>ROUND((J128-K128),5)</f>
        <v>-674.55</v>
      </c>
      <c r="M128" s="17">
        <f>ROUND(IF(K128=0, IF(J128=0, 0, 1), J128/K128),5)</f>
        <v>0.55030000000000001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205</v>
      </c>
      <c r="H129" s="1"/>
      <c r="I129" s="1"/>
      <c r="J129" s="2">
        <f>ROUND(J119+J123+SUM(J127:J128),5)</f>
        <v>10875.91</v>
      </c>
      <c r="K129" s="2">
        <f>ROUND(K119+K123+SUM(K127:K128),5)</f>
        <v>29500</v>
      </c>
      <c r="L129" s="2">
        <f>ROUND((J129-K129),5)</f>
        <v>-18624.09</v>
      </c>
      <c r="M129" s="15">
        <f>ROUND(IF(K129=0, IF(J129=0, 0, 1), J129/K129),5)</f>
        <v>0.36867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206</v>
      </c>
      <c r="H130" s="1"/>
      <c r="I130" s="1"/>
      <c r="J130" s="2">
        <v>0</v>
      </c>
      <c r="K130" s="2">
        <v>0</v>
      </c>
      <c r="L130" s="2">
        <f>ROUND((J130-K130),5)</f>
        <v>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 t="s">
        <v>207</v>
      </c>
      <c r="H131" s="1"/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208</v>
      </c>
      <c r="I132" s="1"/>
      <c r="J132" s="2">
        <v>2327.8000000000002</v>
      </c>
      <c r="K132" s="2">
        <v>1200</v>
      </c>
      <c r="L132" s="2">
        <f>ROUND((J132-K132),5)</f>
        <v>1127.8</v>
      </c>
      <c r="M132" s="15">
        <f>ROUND(IF(K132=0, IF(J132=0, 0, 1), J132/K132),5)</f>
        <v>1.9398299999999999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209</v>
      </c>
      <c r="I133" s="1"/>
      <c r="J133" s="2">
        <v>1041.04</v>
      </c>
      <c r="K133" s="2">
        <v>1500</v>
      </c>
      <c r="L133" s="2">
        <f>ROUND((J133-K133),5)</f>
        <v>-458.96</v>
      </c>
      <c r="M133" s="15">
        <f>ROUND(IF(K133=0, IF(J133=0, 0, 1), J133/K133),5)</f>
        <v>0.69403000000000004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210</v>
      </c>
      <c r="I134" s="1"/>
      <c r="J134" s="2">
        <v>5601.9</v>
      </c>
      <c r="K134" s="2">
        <v>4400</v>
      </c>
      <c r="L134" s="2">
        <f>ROUND((J134-K134),5)</f>
        <v>1201.9000000000001</v>
      </c>
      <c r="M134" s="15">
        <f>ROUND(IF(K134=0, IF(J134=0, 0, 1), J134/K134),5)</f>
        <v>1.2731600000000001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211</v>
      </c>
      <c r="I135" s="1"/>
      <c r="J135" s="2">
        <v>1073.19</v>
      </c>
      <c r="K135" s="2">
        <v>1000</v>
      </c>
      <c r="L135" s="2">
        <f>ROUND((J135-K135),5)</f>
        <v>73.19</v>
      </c>
      <c r="M135" s="15">
        <f>ROUND(IF(K135=0, IF(J135=0, 0, 1), J135/K135),5)</f>
        <v>1.0731900000000001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 t="s">
        <v>212</v>
      </c>
      <c r="I136" s="1"/>
      <c r="J136" s="2">
        <v>1187.3900000000001</v>
      </c>
      <c r="K136" s="2">
        <v>1000</v>
      </c>
      <c r="L136" s="2">
        <f>ROUND((J136-K136),5)</f>
        <v>187.39</v>
      </c>
      <c r="M136" s="15">
        <f>ROUND(IF(K136=0, IF(J136=0, 0, 1), J136/K136),5)</f>
        <v>1.1873899999999999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 t="s">
        <v>373</v>
      </c>
      <c r="I137" s="1"/>
      <c r="J137" s="4">
        <v>11.96</v>
      </c>
      <c r="K137" s="4"/>
      <c r="L137" s="4"/>
      <c r="M137" s="17"/>
    </row>
    <row r="138" spans="1:13" x14ac:dyDescent="0.25">
      <c r="A138" s="1"/>
      <c r="B138" s="1"/>
      <c r="C138" s="1"/>
      <c r="D138" s="1"/>
      <c r="E138" s="1"/>
      <c r="F138" s="1"/>
      <c r="G138" s="1" t="s">
        <v>213</v>
      </c>
      <c r="H138" s="1"/>
      <c r="I138" s="1"/>
      <c r="J138" s="2">
        <f>ROUND(SUM(J131:J137),5)</f>
        <v>11243.28</v>
      </c>
      <c r="K138" s="2">
        <f>ROUND(SUM(K131:K137),5)</f>
        <v>9100</v>
      </c>
      <c r="L138" s="2">
        <f>ROUND((J138-K138),5)</f>
        <v>2143.2800000000002</v>
      </c>
      <c r="M138" s="15">
        <f>ROUND(IF(K138=0, IF(J138=0, 0, 1), J138/K138),5)</f>
        <v>1.23553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214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215</v>
      </c>
      <c r="I140" s="1"/>
      <c r="J140" s="2"/>
      <c r="K140" s="2"/>
      <c r="L140" s="2"/>
      <c r="M140" s="15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216</v>
      </c>
      <c r="J141" s="2">
        <v>15826.21</v>
      </c>
      <c r="K141" s="2">
        <v>20000</v>
      </c>
      <c r="L141" s="2">
        <f>ROUND((J141-K141),5)</f>
        <v>-4173.79</v>
      </c>
      <c r="M141" s="15">
        <f>ROUND(IF(K141=0, IF(J141=0, 0, 1), J141/K141),5)</f>
        <v>0.79130999999999996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/>
      <c r="I142" s="1" t="s">
        <v>217</v>
      </c>
      <c r="J142" s="2">
        <v>2532.23</v>
      </c>
      <c r="K142" s="2">
        <v>4500</v>
      </c>
      <c r="L142" s="2">
        <f>ROUND((J142-K142),5)</f>
        <v>-1967.77</v>
      </c>
      <c r="M142" s="15">
        <f>ROUND(IF(K142=0, IF(J142=0, 0, 1), J142/K142),5)</f>
        <v>0.56272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 t="s">
        <v>218</v>
      </c>
      <c r="J143" s="4">
        <v>1771.89</v>
      </c>
      <c r="K143" s="4">
        <v>3000</v>
      </c>
      <c r="L143" s="4">
        <f>ROUND((J143-K143),5)</f>
        <v>-1228.1099999999999</v>
      </c>
      <c r="M143" s="17">
        <f>ROUND(IF(K143=0, IF(J143=0, 0, 1), J143/K143),5)</f>
        <v>0.59062999999999999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219</v>
      </c>
      <c r="I144" s="1"/>
      <c r="J144" s="2">
        <f>ROUND(SUM(J140:J143),5)</f>
        <v>20130.330000000002</v>
      </c>
      <c r="K144" s="2">
        <f>ROUND(SUM(K140:K143),5)</f>
        <v>27500</v>
      </c>
      <c r="L144" s="2">
        <f>ROUND((J144-K144),5)</f>
        <v>-7369.67</v>
      </c>
      <c r="M144" s="15">
        <f>ROUND(IF(K144=0, IF(J144=0, 0, 1), J144/K144),5)</f>
        <v>0.73201000000000005</v>
      </c>
    </row>
    <row r="145" spans="1:13" x14ac:dyDescent="0.25">
      <c r="A145" s="1"/>
      <c r="B145" s="1"/>
      <c r="C145" s="1"/>
      <c r="D145" s="1"/>
      <c r="E145" s="1"/>
      <c r="F145" s="1"/>
      <c r="G145" s="1"/>
      <c r="H145" s="1" t="s">
        <v>220</v>
      </c>
      <c r="I145" s="1"/>
      <c r="J145" s="2">
        <v>2015.01</v>
      </c>
      <c r="K145" s="2">
        <v>2000</v>
      </c>
      <c r="L145" s="2">
        <f>ROUND((J145-K145),5)</f>
        <v>15.01</v>
      </c>
      <c r="M145" s="15">
        <f>ROUND(IF(K145=0, IF(J145=0, 0, 1), J145/K145),5)</f>
        <v>1.0075099999999999</v>
      </c>
    </row>
    <row r="146" spans="1:13" ht="15.75" thickBot="1" x14ac:dyDescent="0.3">
      <c r="A146" s="1"/>
      <c r="B146" s="1"/>
      <c r="C146" s="1"/>
      <c r="D146" s="1"/>
      <c r="E146" s="1"/>
      <c r="F146" s="1"/>
      <c r="G146" s="1"/>
      <c r="H146" s="1" t="s">
        <v>221</v>
      </c>
      <c r="I146" s="1"/>
      <c r="J146" s="4">
        <v>2159.7600000000002</v>
      </c>
      <c r="K146" s="4">
        <v>2200</v>
      </c>
      <c r="L146" s="4">
        <f>ROUND((J146-K146),5)</f>
        <v>-40.24</v>
      </c>
      <c r="M146" s="17">
        <f>ROUND(IF(K146=0, IF(J146=0, 0, 1), J146/K146),5)</f>
        <v>0.98170999999999997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222</v>
      </c>
      <c r="H147" s="1"/>
      <c r="I147" s="1"/>
      <c r="J147" s="2">
        <f>ROUND(J139+SUM(J144:J146),5)</f>
        <v>24305.1</v>
      </c>
      <c r="K147" s="2">
        <f>ROUND(K139+SUM(K144:K146),5)</f>
        <v>31700</v>
      </c>
      <c r="L147" s="2">
        <f>ROUND((J147-K147),5)</f>
        <v>-7394.9</v>
      </c>
      <c r="M147" s="15">
        <f>ROUND(IF(K147=0, IF(J147=0, 0, 1), J147/K147),5)</f>
        <v>0.76671999999999996</v>
      </c>
    </row>
    <row r="148" spans="1:13" ht="15.75" thickBot="1" x14ac:dyDescent="0.3">
      <c r="A148" s="1"/>
      <c r="B148" s="1"/>
      <c r="C148" s="1"/>
      <c r="D148" s="1"/>
      <c r="E148" s="1"/>
      <c r="F148" s="1"/>
      <c r="G148" s="1" t="s">
        <v>223</v>
      </c>
      <c r="H148" s="1"/>
      <c r="I148" s="1"/>
      <c r="J148" s="38">
        <v>4094.7</v>
      </c>
      <c r="K148" s="38">
        <v>1956</v>
      </c>
      <c r="L148" s="38">
        <f>ROUND((J148-K148),5)</f>
        <v>2138.6999999999998</v>
      </c>
      <c r="M148" s="39">
        <f>ROUND(IF(K148=0, IF(J148=0, 0, 1), J148/K148),5)</f>
        <v>2.0933999999999999</v>
      </c>
    </row>
    <row r="149" spans="1:13" ht="15.75" thickBot="1" x14ac:dyDescent="0.3">
      <c r="A149" s="1"/>
      <c r="B149" s="1"/>
      <c r="C149" s="1"/>
      <c r="D149" s="1"/>
      <c r="E149" s="1"/>
      <c r="F149" s="1" t="s">
        <v>224</v>
      </c>
      <c r="G149" s="1"/>
      <c r="H149" s="1"/>
      <c r="I149" s="1"/>
      <c r="J149" s="3">
        <f>ROUND(J118+SUM(J129:J130)+J138+SUM(J147:J148),5)</f>
        <v>50518.99</v>
      </c>
      <c r="K149" s="3">
        <f>ROUND(K118+SUM(K129:K130)+K138+SUM(K147:K148),5)</f>
        <v>72256</v>
      </c>
      <c r="L149" s="3">
        <f>ROUND((J149-K149),5)</f>
        <v>-21737.01</v>
      </c>
      <c r="M149" s="16">
        <f>ROUND(IF(K149=0, IF(J149=0, 0, 1), J149/K149),5)</f>
        <v>0.69916999999999996</v>
      </c>
    </row>
    <row r="150" spans="1:13" x14ac:dyDescent="0.25">
      <c r="A150" s="1"/>
      <c r="B150" s="1"/>
      <c r="C150" s="1"/>
      <c r="D150" s="1"/>
      <c r="E150" s="1" t="s">
        <v>225</v>
      </c>
      <c r="F150" s="1"/>
      <c r="G150" s="1"/>
      <c r="H150" s="1"/>
      <c r="I150" s="1"/>
      <c r="J150" s="2">
        <f>ROUND(SUM(J49:J53)+SUM(J57:J58)+J63+J69+J79+J111+J117+J149,5)</f>
        <v>1048245.93</v>
      </c>
      <c r="K150" s="2">
        <f>ROUND(SUM(K49:K53)+SUM(K57:K58)+K63+K69+K79+K111+K117+K149,5)</f>
        <v>1092555.0900000001</v>
      </c>
      <c r="L150" s="2">
        <f>ROUND((J150-K150),5)</f>
        <v>-44309.16</v>
      </c>
      <c r="M150" s="15">
        <f>ROUND(IF(K150=0, IF(J150=0, 0, 1), J150/K150),5)</f>
        <v>0.95943999999999996</v>
      </c>
    </row>
    <row r="151" spans="1:13" x14ac:dyDescent="0.25">
      <c r="A151" s="1"/>
      <c r="B151" s="1"/>
      <c r="C151" s="1"/>
      <c r="D151" s="1"/>
      <c r="E151" s="1" t="s">
        <v>226</v>
      </c>
      <c r="F151" s="1"/>
      <c r="G151" s="1"/>
      <c r="H151" s="1"/>
      <c r="I151" s="1"/>
      <c r="J151" s="2"/>
      <c r="K151" s="2"/>
      <c r="L151" s="2"/>
      <c r="M151" s="15"/>
    </row>
    <row r="152" spans="1:13" x14ac:dyDescent="0.25">
      <c r="A152" s="1"/>
      <c r="B152" s="1"/>
      <c r="C152" s="1"/>
      <c r="D152" s="1"/>
      <c r="E152" s="1"/>
      <c r="F152" s="1" t="s">
        <v>227</v>
      </c>
      <c r="G152" s="1"/>
      <c r="H152" s="1"/>
      <c r="I152" s="1"/>
      <c r="J152" s="2">
        <v>12313.66</v>
      </c>
      <c r="K152" s="2">
        <v>35000</v>
      </c>
      <c r="L152" s="2">
        <f>ROUND((J152-K152),5)</f>
        <v>-22686.34</v>
      </c>
      <c r="M152" s="15">
        <f>ROUND(IF(K152=0, IF(J152=0, 0, 1), J152/K152),5)</f>
        <v>0.35182000000000002</v>
      </c>
    </row>
    <row r="153" spans="1:13" ht="15.75" thickBot="1" x14ac:dyDescent="0.3">
      <c r="A153" s="1"/>
      <c r="B153" s="1"/>
      <c r="C153" s="1"/>
      <c r="D153" s="1"/>
      <c r="E153" s="1"/>
      <c r="F153" s="1" t="s">
        <v>228</v>
      </c>
      <c r="G153" s="1"/>
      <c r="H153" s="1"/>
      <c r="I153" s="1"/>
      <c r="J153" s="4">
        <v>12.45</v>
      </c>
      <c r="K153" s="4">
        <v>1000</v>
      </c>
      <c r="L153" s="4">
        <f>ROUND((J153-K153),5)</f>
        <v>-987.55</v>
      </c>
      <c r="M153" s="17">
        <f>ROUND(IF(K153=0, IF(J153=0, 0, 1), J153/K153),5)</f>
        <v>1.2449999999999999E-2</v>
      </c>
    </row>
    <row r="154" spans="1:13" x14ac:dyDescent="0.25">
      <c r="A154" s="1"/>
      <c r="B154" s="1"/>
      <c r="C154" s="1"/>
      <c r="D154" s="1"/>
      <c r="E154" s="1" t="s">
        <v>229</v>
      </c>
      <c r="F154" s="1"/>
      <c r="G154" s="1"/>
      <c r="H154" s="1"/>
      <c r="I154" s="1"/>
      <c r="J154" s="2">
        <f>ROUND(SUM(J151:J153),5)</f>
        <v>12326.11</v>
      </c>
      <c r="K154" s="2">
        <f>ROUND(SUM(K151:K153),5)</f>
        <v>36000</v>
      </c>
      <c r="L154" s="2">
        <f>ROUND((J154-K154),5)</f>
        <v>-23673.89</v>
      </c>
      <c r="M154" s="15">
        <f>ROUND(IF(K154=0, IF(J154=0, 0, 1), J154/K154),5)</f>
        <v>0.34239000000000003</v>
      </c>
    </row>
    <row r="155" spans="1:13" x14ac:dyDescent="0.25">
      <c r="A155" s="1"/>
      <c r="B155" s="1"/>
      <c r="C155" s="1"/>
      <c r="D155" s="1"/>
      <c r="E155" s="1" t="s">
        <v>230</v>
      </c>
      <c r="F155" s="1"/>
      <c r="G155" s="1"/>
      <c r="H155" s="1"/>
      <c r="I155" s="1"/>
      <c r="J155" s="2"/>
      <c r="K155" s="2"/>
      <c r="L155" s="2"/>
      <c r="M155" s="15"/>
    </row>
    <row r="156" spans="1:13" x14ac:dyDescent="0.25">
      <c r="A156" s="1"/>
      <c r="B156" s="1"/>
      <c r="C156" s="1"/>
      <c r="D156" s="1"/>
      <c r="E156" s="1"/>
      <c r="F156" s="1" t="s">
        <v>231</v>
      </c>
      <c r="G156" s="1"/>
      <c r="H156" s="1"/>
      <c r="I156" s="1"/>
      <c r="J156" s="2">
        <v>6780</v>
      </c>
      <c r="K156" s="2">
        <v>7500</v>
      </c>
      <c r="L156" s="2">
        <f>ROUND((J156-K156),5)</f>
        <v>-720</v>
      </c>
      <c r="M156" s="15">
        <f>ROUND(IF(K156=0, IF(J156=0, 0, 1), J156/K156),5)</f>
        <v>0.90400000000000003</v>
      </c>
    </row>
    <row r="157" spans="1:13" x14ac:dyDescent="0.25">
      <c r="A157" s="1"/>
      <c r="B157" s="1"/>
      <c r="C157" s="1"/>
      <c r="D157" s="1"/>
      <c r="E157" s="1"/>
      <c r="F157" s="1" t="s">
        <v>232</v>
      </c>
      <c r="G157" s="1"/>
      <c r="H157" s="1"/>
      <c r="I157" s="1"/>
      <c r="J157" s="2">
        <v>14409.72</v>
      </c>
      <c r="K157" s="2">
        <v>21697.06</v>
      </c>
      <c r="L157" s="2">
        <f>ROUND((J157-K157),5)</f>
        <v>-7287.34</v>
      </c>
      <c r="M157" s="15">
        <f>ROUND(IF(K157=0, IF(J157=0, 0, 1), J157/K157),5)</f>
        <v>0.66413</v>
      </c>
    </row>
    <row r="158" spans="1:13" x14ac:dyDescent="0.25">
      <c r="A158" s="1"/>
      <c r="B158" s="1"/>
      <c r="C158" s="1"/>
      <c r="D158" s="1"/>
      <c r="E158" s="1"/>
      <c r="F158" s="1" t="s">
        <v>233</v>
      </c>
      <c r="G158" s="1"/>
      <c r="H158" s="1"/>
      <c r="I158" s="1"/>
      <c r="J158" s="2">
        <v>9589.4599999999991</v>
      </c>
      <c r="K158" s="2">
        <v>9500</v>
      </c>
      <c r="L158" s="2">
        <f>ROUND((J158-K158),5)</f>
        <v>89.46</v>
      </c>
      <c r="M158" s="15">
        <f>ROUND(IF(K158=0, IF(J158=0, 0, 1), J158/K158),5)</f>
        <v>1.00942</v>
      </c>
    </row>
    <row r="159" spans="1:13" x14ac:dyDescent="0.25">
      <c r="A159" s="1"/>
      <c r="B159" s="1"/>
      <c r="C159" s="1"/>
      <c r="D159" s="1"/>
      <c r="E159" s="1"/>
      <c r="F159" s="1" t="s">
        <v>234</v>
      </c>
      <c r="G159" s="1"/>
      <c r="H159" s="1"/>
      <c r="I159" s="1"/>
      <c r="J159" s="2">
        <v>1548.48</v>
      </c>
      <c r="K159" s="2">
        <v>1500</v>
      </c>
      <c r="L159" s="2">
        <f>ROUND((J159-K159),5)</f>
        <v>48.48</v>
      </c>
      <c r="M159" s="15">
        <f>ROUND(IF(K159=0, IF(J159=0, 0, 1), J159/K159),5)</f>
        <v>1.0323199999999999</v>
      </c>
    </row>
    <row r="160" spans="1:13" ht="15.75" thickBot="1" x14ac:dyDescent="0.3">
      <c r="A160" s="1"/>
      <c r="B160" s="1"/>
      <c r="C160" s="1"/>
      <c r="D160" s="1"/>
      <c r="E160" s="1"/>
      <c r="F160" s="1" t="s">
        <v>235</v>
      </c>
      <c r="G160" s="1"/>
      <c r="H160" s="1"/>
      <c r="I160" s="1"/>
      <c r="J160" s="4">
        <v>5430.6</v>
      </c>
      <c r="K160" s="4">
        <v>7500</v>
      </c>
      <c r="L160" s="4">
        <f>ROUND((J160-K160),5)</f>
        <v>-2069.4</v>
      </c>
      <c r="M160" s="17">
        <f>ROUND(IF(K160=0, IF(J160=0, 0, 1), J160/K160),5)</f>
        <v>0.72407999999999995</v>
      </c>
    </row>
    <row r="161" spans="1:13" x14ac:dyDescent="0.25">
      <c r="A161" s="1"/>
      <c r="B161" s="1"/>
      <c r="C161" s="1"/>
      <c r="D161" s="1"/>
      <c r="E161" s="1" t="s">
        <v>236</v>
      </c>
      <c r="F161" s="1"/>
      <c r="G161" s="1"/>
      <c r="H161" s="1"/>
      <c r="I161" s="1"/>
      <c r="J161" s="2">
        <f>ROUND(SUM(J155:J160),5)</f>
        <v>37758.26</v>
      </c>
      <c r="K161" s="2">
        <f>ROUND(SUM(K155:K160),5)</f>
        <v>47697.06</v>
      </c>
      <c r="L161" s="2">
        <f>ROUND((J161-K161),5)</f>
        <v>-9938.7999999999993</v>
      </c>
      <c r="M161" s="15">
        <f>ROUND(IF(K161=0, IF(J161=0, 0, 1), J161/K161),5)</f>
        <v>0.79162999999999994</v>
      </c>
    </row>
    <row r="162" spans="1:13" x14ac:dyDescent="0.25">
      <c r="A162" s="1"/>
      <c r="B162" s="1"/>
      <c r="C162" s="1"/>
      <c r="D162" s="1"/>
      <c r="E162" s="1" t="s">
        <v>237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238</v>
      </c>
      <c r="G163" s="1"/>
      <c r="H163" s="1"/>
      <c r="I163" s="1"/>
      <c r="J163" s="2">
        <v>6568.28</v>
      </c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239</v>
      </c>
      <c r="G164" s="1"/>
      <c r="H164" s="1"/>
      <c r="I164" s="1"/>
      <c r="J164" s="2">
        <v>0</v>
      </c>
      <c r="K164" s="2">
        <v>1000</v>
      </c>
      <c r="L164" s="2">
        <f>ROUND((J164-K164),5)</f>
        <v>-1000</v>
      </c>
      <c r="M164" s="15">
        <f>ROUND(IF(K164=0, IF(J164=0, 0, 1), J164/K164),5)</f>
        <v>0</v>
      </c>
    </row>
    <row r="165" spans="1:13" x14ac:dyDescent="0.25">
      <c r="A165" s="1"/>
      <c r="B165" s="1"/>
      <c r="C165" s="1"/>
      <c r="D165" s="1"/>
      <c r="E165" s="1"/>
      <c r="F165" s="1" t="s">
        <v>240</v>
      </c>
      <c r="G165" s="1"/>
      <c r="H165" s="1"/>
      <c r="I165" s="1"/>
      <c r="J165" s="2">
        <v>8788.41</v>
      </c>
      <c r="K165" s="2">
        <v>8500</v>
      </c>
      <c r="L165" s="2">
        <f>ROUND((J165-K165),5)</f>
        <v>288.41000000000003</v>
      </c>
      <c r="M165" s="15">
        <f>ROUND(IF(K165=0, IF(J165=0, 0, 1), J165/K165),5)</f>
        <v>1.03393</v>
      </c>
    </row>
    <row r="166" spans="1:13" x14ac:dyDescent="0.25">
      <c r="A166" s="1"/>
      <c r="B166" s="1"/>
      <c r="C166" s="1"/>
      <c r="D166" s="1"/>
      <c r="E166" s="1"/>
      <c r="F166" s="1" t="s">
        <v>241</v>
      </c>
      <c r="G166" s="1"/>
      <c r="H166" s="1"/>
      <c r="I166" s="1"/>
      <c r="J166" s="2"/>
      <c r="K166" s="2"/>
      <c r="L166" s="2"/>
      <c r="M166" s="15"/>
    </row>
    <row r="167" spans="1:13" x14ac:dyDescent="0.25">
      <c r="A167" s="1"/>
      <c r="B167" s="1"/>
      <c r="C167" s="1"/>
      <c r="D167" s="1"/>
      <c r="E167" s="1"/>
      <c r="F167" s="1"/>
      <c r="G167" s="1" t="s">
        <v>242</v>
      </c>
      <c r="H167" s="1"/>
      <c r="I167" s="1"/>
      <c r="J167" s="2">
        <v>0</v>
      </c>
      <c r="K167" s="2">
        <v>6000</v>
      </c>
      <c r="L167" s="2">
        <f>ROUND((J167-K167),5)</f>
        <v>-6000</v>
      </c>
      <c r="M167" s="15">
        <f>ROUND(IF(K167=0, IF(J167=0, 0, 1), J167/K167),5)</f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243</v>
      </c>
      <c r="H168" s="1"/>
      <c r="I168" s="1"/>
      <c r="J168" s="2">
        <v>2553</v>
      </c>
      <c r="K168" s="2">
        <v>8000</v>
      </c>
      <c r="L168" s="2">
        <f>ROUND((J168-K168),5)</f>
        <v>-5447</v>
      </c>
      <c r="M168" s="15">
        <f>ROUND(IF(K168=0, IF(J168=0, 0, 1), J168/K168),5)</f>
        <v>0.31913000000000002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244</v>
      </c>
      <c r="H169" s="1"/>
      <c r="I169" s="1"/>
      <c r="J169" s="2">
        <v>6034.95</v>
      </c>
      <c r="K169" s="2">
        <v>12000</v>
      </c>
      <c r="L169" s="2">
        <f>ROUND((J169-K169),5)</f>
        <v>-5965.05</v>
      </c>
      <c r="M169" s="15">
        <f>ROUND(IF(K169=0, IF(J169=0, 0, 1), J169/K169),5)</f>
        <v>0.50290999999999997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245</v>
      </c>
      <c r="H170" s="1"/>
      <c r="I170" s="1"/>
      <c r="J170" s="2">
        <v>5348.8</v>
      </c>
      <c r="K170" s="2">
        <v>25000</v>
      </c>
      <c r="L170" s="2">
        <f>ROUND((J170-K170),5)</f>
        <v>-19651.2</v>
      </c>
      <c r="M170" s="15">
        <f>ROUND(IF(K170=0, IF(J170=0, 0, 1), J170/K170),5)</f>
        <v>0.21395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246</v>
      </c>
      <c r="H171" s="1"/>
      <c r="I171" s="1"/>
      <c r="J171" s="2">
        <v>0</v>
      </c>
      <c r="K171" s="2">
        <v>1500</v>
      </c>
      <c r="L171" s="2">
        <f>ROUND((J171-K171),5)</f>
        <v>-1500</v>
      </c>
      <c r="M171" s="15">
        <f>ROUND(IF(K171=0, IF(J171=0, 0, 1), J171/K171),5)</f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247</v>
      </c>
      <c r="H172" s="1"/>
      <c r="I172" s="1"/>
      <c r="J172" s="2">
        <v>11793.8</v>
      </c>
      <c r="K172" s="2">
        <v>1000</v>
      </c>
      <c r="L172" s="2">
        <f>ROUND((J172-K172),5)</f>
        <v>10793.8</v>
      </c>
      <c r="M172" s="15">
        <f>ROUND(IF(K172=0, IF(J172=0, 0, 1), J172/K172),5)</f>
        <v>11.793799999999999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248</v>
      </c>
      <c r="H173" s="1"/>
      <c r="I173" s="1"/>
      <c r="J173" s="2">
        <v>2926.17</v>
      </c>
      <c r="K173" s="2">
        <v>3600</v>
      </c>
      <c r="L173" s="2">
        <f>ROUND((J173-K173),5)</f>
        <v>-673.83</v>
      </c>
      <c r="M173" s="15">
        <f>ROUND(IF(K173=0, IF(J173=0, 0, 1), J173/K173),5)</f>
        <v>0.81283000000000005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249</v>
      </c>
      <c r="H174" s="1"/>
      <c r="I174" s="1"/>
      <c r="J174" s="2">
        <v>1646.73</v>
      </c>
      <c r="K174" s="2">
        <v>3000</v>
      </c>
      <c r="L174" s="2">
        <f>ROUND((J174-K174),5)</f>
        <v>-1353.27</v>
      </c>
      <c r="M174" s="15">
        <f>ROUND(IF(K174=0, IF(J174=0, 0, 1), J174/K174),5)</f>
        <v>0.54891000000000001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250</v>
      </c>
      <c r="H175" s="1"/>
      <c r="I175" s="1"/>
      <c r="J175" s="2">
        <v>14593.65</v>
      </c>
      <c r="K175" s="2">
        <v>0</v>
      </c>
      <c r="L175" s="2">
        <f>ROUND((J175-K175),5)</f>
        <v>14593.65</v>
      </c>
      <c r="M175" s="15">
        <f>ROUND(IF(K175=0, IF(J175=0, 0, 1), J175/K175),5)</f>
        <v>1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251</v>
      </c>
      <c r="H176" s="1"/>
      <c r="I176" s="1"/>
      <c r="J176" s="2">
        <v>345.64</v>
      </c>
      <c r="K176" s="2">
        <v>1000</v>
      </c>
      <c r="L176" s="2">
        <f>ROUND((J176-K176),5)</f>
        <v>-654.36</v>
      </c>
      <c r="M176" s="15">
        <f>ROUND(IF(K176=0, IF(J176=0, 0, 1), J176/K176),5)</f>
        <v>0.34564</v>
      </c>
    </row>
    <row r="177" spans="1:13" ht="15.75" thickBot="1" x14ac:dyDescent="0.3">
      <c r="A177" s="1"/>
      <c r="B177" s="1"/>
      <c r="C177" s="1"/>
      <c r="D177" s="1"/>
      <c r="E177" s="1"/>
      <c r="F177" s="1"/>
      <c r="G177" s="1" t="s">
        <v>374</v>
      </c>
      <c r="H177" s="1"/>
      <c r="I177" s="1"/>
      <c r="J177" s="4">
        <v>588.66999999999996</v>
      </c>
      <c r="K177" s="4"/>
      <c r="L177" s="4"/>
      <c r="M177" s="17"/>
    </row>
    <row r="178" spans="1:13" x14ac:dyDescent="0.25">
      <c r="A178" s="1"/>
      <c r="B178" s="1"/>
      <c r="C178" s="1"/>
      <c r="D178" s="1"/>
      <c r="E178" s="1"/>
      <c r="F178" s="1" t="s">
        <v>252</v>
      </c>
      <c r="G178" s="1"/>
      <c r="H178" s="1"/>
      <c r="I178" s="1"/>
      <c r="J178" s="2">
        <f>ROUND(SUM(J166:J177),5)</f>
        <v>45831.41</v>
      </c>
      <c r="K178" s="2">
        <f>ROUND(SUM(K166:K177),5)</f>
        <v>61100</v>
      </c>
      <c r="L178" s="2">
        <f>ROUND((J178-K178),5)</f>
        <v>-15268.59</v>
      </c>
      <c r="M178" s="15">
        <f>ROUND(IF(K178=0, IF(J178=0, 0, 1), J178/K178),5)</f>
        <v>0.75009999999999999</v>
      </c>
    </row>
    <row r="179" spans="1:13" x14ac:dyDescent="0.25">
      <c r="A179" s="1"/>
      <c r="B179" s="1"/>
      <c r="C179" s="1"/>
      <c r="D179" s="1"/>
      <c r="E179" s="1"/>
      <c r="F179" s="1" t="s">
        <v>253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375</v>
      </c>
      <c r="H180" s="1"/>
      <c r="I180" s="1"/>
      <c r="J180" s="2">
        <v>1379.28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376</v>
      </c>
      <c r="H181" s="1"/>
      <c r="I181" s="1"/>
      <c r="J181" s="2">
        <v>1481.51</v>
      </c>
      <c r="K181" s="2"/>
      <c r="L181" s="2"/>
      <c r="M181" s="15"/>
    </row>
    <row r="182" spans="1:13" x14ac:dyDescent="0.25">
      <c r="A182" s="1"/>
      <c r="B182" s="1"/>
      <c r="C182" s="1"/>
      <c r="D182" s="1"/>
      <c r="E182" s="1"/>
      <c r="F182" s="1"/>
      <c r="G182" s="1" t="s">
        <v>254</v>
      </c>
      <c r="H182" s="1"/>
      <c r="I182" s="1"/>
      <c r="J182" s="2">
        <v>153.9</v>
      </c>
      <c r="K182" s="2">
        <v>0</v>
      </c>
      <c r="L182" s="2">
        <f>ROUND((J182-K182),5)</f>
        <v>153.9</v>
      </c>
      <c r="M182" s="15">
        <f>ROUND(IF(K182=0, IF(J182=0, 0, 1), J182/K182),5)</f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255</v>
      </c>
      <c r="H183" s="1"/>
      <c r="I183" s="1"/>
      <c r="J183" s="2">
        <v>0</v>
      </c>
      <c r="K183" s="2">
        <v>0</v>
      </c>
      <c r="L183" s="2">
        <f>ROUND((J183-K183),5)</f>
        <v>0</v>
      </c>
      <c r="M183" s="15">
        <f>ROUND(IF(K183=0, IF(J183=0, 0, 1), J183/K183),5)</f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256</v>
      </c>
      <c r="H184" s="1"/>
      <c r="I184" s="1"/>
      <c r="J184" s="2">
        <v>7215.1</v>
      </c>
      <c r="K184" s="2">
        <v>0</v>
      </c>
      <c r="L184" s="2">
        <f>ROUND((J184-K184),5)</f>
        <v>7215.1</v>
      </c>
      <c r="M184" s="15">
        <f>ROUND(IF(K184=0, IF(J184=0, 0, 1), J184/K184),5)</f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257</v>
      </c>
      <c r="H185" s="1"/>
      <c r="I185" s="1"/>
      <c r="J185" s="2">
        <v>2069.6</v>
      </c>
      <c r="K185" s="2">
        <v>0</v>
      </c>
      <c r="L185" s="2">
        <f>ROUND((J185-K185),5)</f>
        <v>2069.6</v>
      </c>
      <c r="M185" s="15">
        <f>ROUND(IF(K185=0, IF(J185=0, 0, 1), J185/K185),5)</f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258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259</v>
      </c>
      <c r="H187" s="1"/>
      <c r="I187" s="1"/>
      <c r="J187" s="2">
        <v>0</v>
      </c>
      <c r="K187" s="2">
        <v>0</v>
      </c>
      <c r="L187" s="2">
        <f>ROUND((J187-K187),5)</f>
        <v>0</v>
      </c>
      <c r="M187" s="15">
        <f>ROUND(IF(K187=0, IF(J187=0, 0, 1), J187/K187),5)</f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260</v>
      </c>
      <c r="H188" s="1"/>
      <c r="I188" s="1"/>
      <c r="J188" s="2">
        <v>12.98</v>
      </c>
      <c r="K188" s="2">
        <v>0</v>
      </c>
      <c r="L188" s="2">
        <f>ROUND((J188-K188),5)</f>
        <v>12.98</v>
      </c>
      <c r="M188" s="15">
        <f>ROUND(IF(K188=0, IF(J188=0, 0, 1), J188/K188),5)</f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261</v>
      </c>
      <c r="H189" s="1"/>
      <c r="I189" s="1"/>
      <c r="J189" s="2">
        <v>440.26</v>
      </c>
      <c r="K189" s="2">
        <v>0</v>
      </c>
      <c r="L189" s="2">
        <f>ROUND((J189-K189),5)</f>
        <v>440.26</v>
      </c>
      <c r="M189" s="15">
        <f>ROUND(IF(K189=0, IF(J189=0, 0, 1), J189/K189),5)</f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262</v>
      </c>
      <c r="H190" s="1"/>
      <c r="I190" s="1"/>
      <c r="J190" s="2">
        <v>33.979999999999997</v>
      </c>
      <c r="K190" s="2">
        <v>0</v>
      </c>
      <c r="L190" s="2">
        <f>ROUND((J190-K190),5)</f>
        <v>33.979999999999997</v>
      </c>
      <c r="M190" s="15">
        <f>ROUND(IF(K190=0, IF(J190=0, 0, 1), J190/K190),5)</f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263</v>
      </c>
      <c r="H191" s="1"/>
      <c r="I191" s="1"/>
      <c r="J191" s="2">
        <v>251.41</v>
      </c>
      <c r="K191" s="2">
        <v>0</v>
      </c>
      <c r="L191" s="2">
        <f>ROUND((J191-K191),5)</f>
        <v>251.41</v>
      </c>
      <c r="M191" s="15">
        <f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264</v>
      </c>
      <c r="H192" s="1"/>
      <c r="I192" s="1"/>
      <c r="J192" s="2">
        <v>4031.7</v>
      </c>
      <c r="K192" s="2">
        <v>0</v>
      </c>
      <c r="L192" s="2">
        <f>ROUND((J192-K192),5)</f>
        <v>4031.7</v>
      </c>
      <c r="M192" s="15">
        <f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265</v>
      </c>
      <c r="H193" s="1"/>
      <c r="I193" s="1"/>
      <c r="J193" s="2">
        <v>13.77</v>
      </c>
      <c r="K193" s="2">
        <v>0</v>
      </c>
      <c r="L193" s="2">
        <f>ROUND((J193-K193),5)</f>
        <v>13.77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266</v>
      </c>
      <c r="H194" s="1"/>
      <c r="I194" s="1"/>
      <c r="J194" s="2">
        <v>179.55</v>
      </c>
      <c r="K194" s="2">
        <v>0</v>
      </c>
      <c r="L194" s="2">
        <f>ROUND((J194-K194),5)</f>
        <v>179.55</v>
      </c>
      <c r="M194" s="15">
        <f>ROUND(IF(K194=0, IF(J194=0, 0, 1), J194/K194),5)</f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267</v>
      </c>
      <c r="H195" s="1"/>
      <c r="I195" s="1"/>
      <c r="J195" s="2">
        <v>200</v>
      </c>
      <c r="K195" s="2">
        <v>0</v>
      </c>
      <c r="L195" s="2">
        <f>ROUND((J195-K195),5)</f>
        <v>200</v>
      </c>
      <c r="M195" s="15">
        <f>ROUND(IF(K195=0, IF(J195=0, 0, 1), J195/K195),5)</f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268</v>
      </c>
      <c r="H196" s="1"/>
      <c r="I196" s="1"/>
      <c r="J196" s="2">
        <v>349.26</v>
      </c>
      <c r="K196" s="2">
        <v>0</v>
      </c>
      <c r="L196" s="2">
        <f>ROUND((J196-K196),5)</f>
        <v>349.26</v>
      </c>
      <c r="M196" s="15">
        <f>ROUND(IF(K196=0, IF(J196=0, 0, 1), J196/K196),5)</f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269</v>
      </c>
      <c r="H197" s="1"/>
      <c r="I197" s="1"/>
      <c r="J197" s="2">
        <v>0</v>
      </c>
      <c r="K197" s="2">
        <v>0</v>
      </c>
      <c r="L197" s="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270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271</v>
      </c>
      <c r="H199" s="1"/>
      <c r="I199" s="1"/>
      <c r="J199" s="2">
        <v>0</v>
      </c>
      <c r="K199" s="2">
        <v>0</v>
      </c>
      <c r="L199" s="2">
        <f>ROUND((J199-K199),5)</f>
        <v>0</v>
      </c>
      <c r="M199" s="15">
        <f>ROUND(IF(K199=0, IF(J199=0, 0, 1), J199/K199),5)</f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272</v>
      </c>
      <c r="H200" s="1"/>
      <c r="I200" s="1"/>
      <c r="J200" s="2">
        <v>200</v>
      </c>
      <c r="K200" s="2">
        <v>0</v>
      </c>
      <c r="L200" s="2">
        <f>ROUND((J200-K200),5)</f>
        <v>200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273</v>
      </c>
      <c r="H201" s="1"/>
      <c r="I201" s="1"/>
      <c r="J201" s="2">
        <v>10280.209999999999</v>
      </c>
      <c r="K201" s="2">
        <v>0</v>
      </c>
      <c r="L201" s="2">
        <f>ROUND((J201-K201),5)</f>
        <v>10280.209999999999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274</v>
      </c>
      <c r="H202" s="1"/>
      <c r="I202" s="1"/>
      <c r="J202" s="2">
        <v>929.93</v>
      </c>
      <c r="K202" s="2">
        <v>0</v>
      </c>
      <c r="L202" s="2">
        <f>ROUND((J202-K202),5)</f>
        <v>929.93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275</v>
      </c>
      <c r="H203" s="1"/>
      <c r="I203" s="1"/>
      <c r="J203" s="2">
        <v>97.71</v>
      </c>
      <c r="K203" s="2">
        <v>0</v>
      </c>
      <c r="L203" s="2">
        <f>ROUND((J203-K203),5)</f>
        <v>97.71</v>
      </c>
      <c r="M203" s="15">
        <f>ROUND(IF(K203=0, IF(J203=0, 0, 1), J203/K203),5)</f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276</v>
      </c>
      <c r="H204" s="1"/>
      <c r="I204" s="1"/>
      <c r="J204" s="2">
        <v>1009.07</v>
      </c>
      <c r="K204" s="2">
        <v>0</v>
      </c>
      <c r="L204" s="2">
        <f>ROUND((J204-K204),5)</f>
        <v>1009.07</v>
      </c>
      <c r="M204" s="15">
        <f>ROUND(IF(K204=0, IF(J204=0, 0, 1), J204/K204),5)</f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277</v>
      </c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278</v>
      </c>
      <c r="H206" s="1"/>
      <c r="I206" s="1"/>
      <c r="J206" s="2">
        <v>0</v>
      </c>
      <c r="K206" s="2">
        <v>0</v>
      </c>
      <c r="L206" s="2">
        <f>ROUND((J206-K206),5)</f>
        <v>0</v>
      </c>
      <c r="M206" s="15">
        <f>ROUND(IF(K206=0, IF(J206=0, 0, 1), J206/K206),5)</f>
        <v>0</v>
      </c>
    </row>
    <row r="207" spans="1:13" ht="15.75" thickBot="1" x14ac:dyDescent="0.3">
      <c r="A207" s="1"/>
      <c r="B207" s="1"/>
      <c r="C207" s="1"/>
      <c r="D207" s="1"/>
      <c r="E207" s="1"/>
      <c r="F207" s="1"/>
      <c r="G207" s="1" t="s">
        <v>279</v>
      </c>
      <c r="H207" s="1"/>
      <c r="I207" s="1"/>
      <c r="J207" s="38">
        <v>3929.09</v>
      </c>
      <c r="K207" s="38">
        <v>30000</v>
      </c>
      <c r="L207" s="38">
        <f>ROUND((J207-K207),5)</f>
        <v>-26070.91</v>
      </c>
      <c r="M207" s="39">
        <f>ROUND(IF(K207=0, IF(J207=0, 0, 1), J207/K207),5)</f>
        <v>0.13097</v>
      </c>
    </row>
    <row r="208" spans="1:13" ht="15.75" thickBot="1" x14ac:dyDescent="0.3">
      <c r="A208" s="1"/>
      <c r="B208" s="1"/>
      <c r="C208" s="1"/>
      <c r="D208" s="1"/>
      <c r="E208" s="1"/>
      <c r="F208" s="1" t="s">
        <v>280</v>
      </c>
      <c r="G208" s="1"/>
      <c r="H208" s="1"/>
      <c r="I208" s="1"/>
      <c r="J208" s="3">
        <f>ROUND(SUM(J179:J207),5)</f>
        <v>34258.31</v>
      </c>
      <c r="K208" s="3">
        <f>ROUND(SUM(K179:K207),5)</f>
        <v>30000</v>
      </c>
      <c r="L208" s="3">
        <f>ROUND((J208-K208),5)</f>
        <v>4258.3100000000004</v>
      </c>
      <c r="M208" s="16">
        <f>ROUND(IF(K208=0, IF(J208=0, 0, 1), J208/K208),5)</f>
        <v>1.14194</v>
      </c>
    </row>
    <row r="209" spans="1:13" x14ac:dyDescent="0.25">
      <c r="A209" s="1"/>
      <c r="B209" s="1"/>
      <c r="C209" s="1"/>
      <c r="D209" s="1"/>
      <c r="E209" s="1" t="s">
        <v>281</v>
      </c>
      <c r="F209" s="1"/>
      <c r="G209" s="1"/>
      <c r="H209" s="1"/>
      <c r="I209" s="1"/>
      <c r="J209" s="2">
        <f>ROUND(SUM(J162:J165)+J178+J208,5)</f>
        <v>95446.41</v>
      </c>
      <c r="K209" s="2">
        <f>ROUND(SUM(K162:K165)+K178+K208,5)</f>
        <v>100600</v>
      </c>
      <c r="L209" s="2">
        <f>ROUND((J209-K209),5)</f>
        <v>-5153.59</v>
      </c>
      <c r="M209" s="15">
        <f>ROUND(IF(K209=0, IF(J209=0, 0, 1), J209/K209),5)</f>
        <v>0.94877</v>
      </c>
    </row>
    <row r="210" spans="1:13" x14ac:dyDescent="0.25">
      <c r="A210" s="1"/>
      <c r="B210" s="1"/>
      <c r="C210" s="1"/>
      <c r="D210" s="1"/>
      <c r="E210" s="1" t="s">
        <v>282</v>
      </c>
      <c r="F210" s="1"/>
      <c r="G210" s="1"/>
      <c r="H210" s="1"/>
      <c r="I210" s="1"/>
      <c r="J210" s="2"/>
      <c r="K210" s="2"/>
      <c r="L210" s="2"/>
      <c r="M210" s="15"/>
    </row>
    <row r="211" spans="1:13" x14ac:dyDescent="0.25">
      <c r="A211" s="1"/>
      <c r="B211" s="1"/>
      <c r="C211" s="1"/>
      <c r="D211" s="1"/>
      <c r="E211" s="1"/>
      <c r="F211" s="1" t="s">
        <v>283</v>
      </c>
      <c r="G211" s="1"/>
      <c r="H211" s="1"/>
      <c r="I211" s="1"/>
      <c r="J211" s="2">
        <v>112.01</v>
      </c>
      <c r="K211" s="2">
        <v>1500</v>
      </c>
      <c r="L211" s="2">
        <f>ROUND((J211-K211),5)</f>
        <v>-1387.99</v>
      </c>
      <c r="M211" s="15">
        <f>ROUND(IF(K211=0, IF(J211=0, 0, 1), J211/K211),5)</f>
        <v>7.467E-2</v>
      </c>
    </row>
    <row r="212" spans="1:13" x14ac:dyDescent="0.25">
      <c r="A212" s="1"/>
      <c r="B212" s="1"/>
      <c r="C212" s="1"/>
      <c r="D212" s="1"/>
      <c r="E212" s="1"/>
      <c r="F212" s="1" t="s">
        <v>284</v>
      </c>
      <c r="G212" s="1"/>
      <c r="H212" s="1"/>
      <c r="I212" s="1"/>
      <c r="J212" s="2">
        <v>374.55</v>
      </c>
      <c r="K212" s="2">
        <v>500</v>
      </c>
      <c r="L212" s="2">
        <f>ROUND((J212-K212),5)</f>
        <v>-125.45</v>
      </c>
      <c r="M212" s="15">
        <f>ROUND(IF(K212=0, IF(J212=0, 0, 1), J212/K212),5)</f>
        <v>0.74909999999999999</v>
      </c>
    </row>
    <row r="213" spans="1:13" ht="15.75" thickBot="1" x14ac:dyDescent="0.3">
      <c r="A213" s="1"/>
      <c r="B213" s="1"/>
      <c r="C213" s="1"/>
      <c r="D213" s="1"/>
      <c r="E213" s="1"/>
      <c r="F213" s="1" t="s">
        <v>377</v>
      </c>
      <c r="G213" s="1"/>
      <c r="H213" s="1"/>
      <c r="I213" s="1"/>
      <c r="J213" s="4">
        <v>160</v>
      </c>
      <c r="K213" s="4"/>
      <c r="L213" s="4"/>
      <c r="M213" s="17"/>
    </row>
    <row r="214" spans="1:13" x14ac:dyDescent="0.25">
      <c r="A214" s="1"/>
      <c r="B214" s="1"/>
      <c r="C214" s="1"/>
      <c r="D214" s="1"/>
      <c r="E214" s="1" t="s">
        <v>285</v>
      </c>
      <c r="F214" s="1"/>
      <c r="G214" s="1"/>
      <c r="H214" s="1"/>
      <c r="I214" s="1"/>
      <c r="J214" s="2">
        <f>ROUND(SUM(J210:J213),5)</f>
        <v>646.55999999999995</v>
      </c>
      <c r="K214" s="2">
        <f>ROUND(SUM(K210:K213),5)</f>
        <v>2000</v>
      </c>
      <c r="L214" s="2">
        <f>ROUND((J214-K214),5)</f>
        <v>-1353.44</v>
      </c>
      <c r="M214" s="15">
        <f>ROUND(IF(K214=0, IF(J214=0, 0, 1), J214/K214),5)</f>
        <v>0.32328000000000001</v>
      </c>
    </row>
    <row r="215" spans="1:13" x14ac:dyDescent="0.25">
      <c r="A215" s="1"/>
      <c r="B215" s="1"/>
      <c r="C215" s="1"/>
      <c r="D215" s="1"/>
      <c r="E215" s="1" t="s">
        <v>286</v>
      </c>
      <c r="F215" s="1"/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 t="s">
        <v>287</v>
      </c>
      <c r="G216" s="1"/>
      <c r="H216" s="1"/>
      <c r="I216" s="1"/>
      <c r="J216" s="2">
        <v>1238.06</v>
      </c>
      <c r="K216" s="2">
        <v>2100</v>
      </c>
      <c r="L216" s="2">
        <f>ROUND((J216-K216),5)</f>
        <v>-861.94</v>
      </c>
      <c r="M216" s="15">
        <f>ROUND(IF(K216=0, IF(J216=0, 0, 1), J216/K216),5)</f>
        <v>0.58955000000000002</v>
      </c>
    </row>
    <row r="217" spans="1:13" x14ac:dyDescent="0.25">
      <c r="A217" s="1"/>
      <c r="B217" s="1"/>
      <c r="C217" s="1"/>
      <c r="D217" s="1"/>
      <c r="E217" s="1"/>
      <c r="F217" s="1" t="s">
        <v>288</v>
      </c>
      <c r="G217" s="1"/>
      <c r="H217" s="1"/>
      <c r="I217" s="1"/>
      <c r="J217" s="2"/>
      <c r="K217" s="2"/>
      <c r="L217" s="2"/>
      <c r="M217" s="15"/>
    </row>
    <row r="218" spans="1:13" x14ac:dyDescent="0.25">
      <c r="A218" s="1"/>
      <c r="B218" s="1"/>
      <c r="C218" s="1"/>
      <c r="D218" s="1"/>
      <c r="E218" s="1"/>
      <c r="F218" s="1"/>
      <c r="G218" s="1" t="s">
        <v>289</v>
      </c>
      <c r="H218" s="1"/>
      <c r="I218" s="1"/>
      <c r="J218" s="2">
        <v>26.5</v>
      </c>
      <c r="K218" s="2">
        <v>0</v>
      </c>
      <c r="L218" s="2">
        <f>ROUND((J218-K218),5)</f>
        <v>26.5</v>
      </c>
      <c r="M218" s="15">
        <f>ROUND(IF(K218=0, IF(J218=0, 0, 1), J218/K218),5)</f>
        <v>1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290</v>
      </c>
      <c r="H219" s="1"/>
      <c r="I219" s="1"/>
      <c r="J219" s="2">
        <v>1598.3</v>
      </c>
      <c r="K219" s="2">
        <v>5000</v>
      </c>
      <c r="L219" s="2">
        <f>ROUND((J219-K219),5)</f>
        <v>-3401.7</v>
      </c>
      <c r="M219" s="15">
        <f>ROUND(IF(K219=0, IF(J219=0, 0, 1), J219/K219),5)</f>
        <v>0.31966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291</v>
      </c>
      <c r="H220" s="1"/>
      <c r="I220" s="1"/>
      <c r="J220" s="2">
        <v>0</v>
      </c>
      <c r="K220" s="2">
        <v>1100</v>
      </c>
      <c r="L220" s="2">
        <f>ROUND((J220-K220),5)</f>
        <v>-1100</v>
      </c>
      <c r="M220" s="15">
        <f>ROUND(IF(K220=0, IF(J220=0, 0, 1), J220/K220),5)</f>
        <v>0</v>
      </c>
    </row>
    <row r="221" spans="1:13" x14ac:dyDescent="0.25">
      <c r="A221" s="1"/>
      <c r="B221" s="1"/>
      <c r="C221" s="1"/>
      <c r="D221" s="1"/>
      <c r="E221" s="1"/>
      <c r="F221" s="1"/>
      <c r="G221" s="1" t="s">
        <v>292</v>
      </c>
      <c r="H221" s="1"/>
      <c r="I221" s="1"/>
      <c r="J221" s="2">
        <v>10718.3</v>
      </c>
      <c r="K221" s="2">
        <v>6000</v>
      </c>
      <c r="L221" s="2">
        <f>ROUND((J221-K221),5)</f>
        <v>4718.3</v>
      </c>
      <c r="M221" s="15">
        <f>ROUND(IF(K221=0, IF(J221=0, 0, 1), J221/K221),5)</f>
        <v>1.7863800000000001</v>
      </c>
    </row>
    <row r="222" spans="1:13" ht="15.75" thickBot="1" x14ac:dyDescent="0.3">
      <c r="A222" s="1"/>
      <c r="B222" s="1"/>
      <c r="C222" s="1"/>
      <c r="D222" s="1"/>
      <c r="E222" s="1"/>
      <c r="F222" s="1"/>
      <c r="G222" s="1" t="s">
        <v>293</v>
      </c>
      <c r="H222" s="1"/>
      <c r="I222" s="1"/>
      <c r="J222" s="4">
        <v>13214.56</v>
      </c>
      <c r="K222" s="4">
        <v>12000</v>
      </c>
      <c r="L222" s="4">
        <f>ROUND((J222-K222),5)</f>
        <v>1214.56</v>
      </c>
      <c r="M222" s="17">
        <f>ROUND(IF(K222=0, IF(J222=0, 0, 1), J222/K222),5)</f>
        <v>1.10121</v>
      </c>
    </row>
    <row r="223" spans="1:13" x14ac:dyDescent="0.25">
      <c r="A223" s="1"/>
      <c r="B223" s="1"/>
      <c r="C223" s="1"/>
      <c r="D223" s="1"/>
      <c r="E223" s="1"/>
      <c r="F223" s="1" t="s">
        <v>294</v>
      </c>
      <c r="G223" s="1"/>
      <c r="H223" s="1"/>
      <c r="I223" s="1"/>
      <c r="J223" s="2">
        <f>ROUND(SUM(J217:J222),5)</f>
        <v>25557.66</v>
      </c>
      <c r="K223" s="2">
        <f>ROUND(SUM(K217:K222),5)</f>
        <v>24100</v>
      </c>
      <c r="L223" s="2">
        <f>ROUND((J223-K223),5)</f>
        <v>1457.66</v>
      </c>
      <c r="M223" s="15">
        <f>ROUND(IF(K223=0, IF(J223=0, 0, 1), J223/K223),5)</f>
        <v>1.0604800000000001</v>
      </c>
    </row>
    <row r="224" spans="1:13" x14ac:dyDescent="0.25">
      <c r="A224" s="1"/>
      <c r="B224" s="1"/>
      <c r="C224" s="1"/>
      <c r="D224" s="1"/>
      <c r="E224" s="1"/>
      <c r="F224" s="1" t="s">
        <v>295</v>
      </c>
      <c r="G224" s="1"/>
      <c r="H224" s="1"/>
      <c r="I224" s="1"/>
      <c r="J224" s="2">
        <v>5000</v>
      </c>
      <c r="K224" s="2">
        <v>23160</v>
      </c>
      <c r="L224" s="2">
        <f>ROUND((J224-K224),5)</f>
        <v>-18160</v>
      </c>
      <c r="M224" s="15">
        <f>ROUND(IF(K224=0, IF(J224=0, 0, 1), J224/K224),5)</f>
        <v>0.21589</v>
      </c>
    </row>
    <row r="225" spans="1:13" x14ac:dyDescent="0.25">
      <c r="A225" s="1"/>
      <c r="B225" s="1"/>
      <c r="C225" s="1"/>
      <c r="D225" s="1"/>
      <c r="E225" s="1"/>
      <c r="F225" s="1" t="s">
        <v>296</v>
      </c>
      <c r="G225" s="1"/>
      <c r="H225" s="1"/>
      <c r="I225" s="1"/>
      <c r="J225" s="2"/>
      <c r="K225" s="2"/>
      <c r="L225" s="2"/>
      <c r="M225" s="15"/>
    </row>
    <row r="226" spans="1:13" x14ac:dyDescent="0.25">
      <c r="A226" s="1"/>
      <c r="B226" s="1"/>
      <c r="C226" s="1"/>
      <c r="D226" s="1"/>
      <c r="E226" s="1"/>
      <c r="F226" s="1"/>
      <c r="G226" s="1" t="s">
        <v>297</v>
      </c>
      <c r="H226" s="1"/>
      <c r="I226" s="1"/>
      <c r="J226" s="2">
        <v>3267.35</v>
      </c>
      <c r="K226" s="2">
        <v>2500</v>
      </c>
      <c r="L226" s="2">
        <f>ROUND((J226-K226),5)</f>
        <v>767.35</v>
      </c>
      <c r="M226" s="15">
        <f>ROUND(IF(K226=0, IF(J226=0, 0, 1), J226/K226),5)</f>
        <v>1.30694</v>
      </c>
    </row>
    <row r="227" spans="1:13" x14ac:dyDescent="0.25">
      <c r="A227" s="1"/>
      <c r="B227" s="1"/>
      <c r="C227" s="1"/>
      <c r="D227" s="1"/>
      <c r="E227" s="1"/>
      <c r="F227" s="1"/>
      <c r="G227" s="1" t="s">
        <v>298</v>
      </c>
      <c r="H227" s="1"/>
      <c r="I227" s="1"/>
      <c r="J227" s="2">
        <v>1308.07</v>
      </c>
      <c r="K227" s="2">
        <v>1000</v>
      </c>
      <c r="L227" s="2">
        <f>ROUND((J227-K227),5)</f>
        <v>308.07</v>
      </c>
      <c r="M227" s="15">
        <f>ROUND(IF(K227=0, IF(J227=0, 0, 1), J227/K227),5)</f>
        <v>1.3080700000000001</v>
      </c>
    </row>
    <row r="228" spans="1:13" ht="15.75" thickBot="1" x14ac:dyDescent="0.3">
      <c r="A228" s="1"/>
      <c r="B228" s="1"/>
      <c r="C228" s="1"/>
      <c r="D228" s="1"/>
      <c r="E228" s="1"/>
      <c r="F228" s="1"/>
      <c r="G228" s="1" t="s">
        <v>378</v>
      </c>
      <c r="H228" s="1"/>
      <c r="I228" s="1"/>
      <c r="J228" s="38">
        <v>500.73</v>
      </c>
      <c r="K228" s="38"/>
      <c r="L228" s="38"/>
      <c r="M228" s="39"/>
    </row>
    <row r="229" spans="1:13" ht="15.75" thickBot="1" x14ac:dyDescent="0.3">
      <c r="A229" s="1"/>
      <c r="B229" s="1"/>
      <c r="C229" s="1"/>
      <c r="D229" s="1"/>
      <c r="E229" s="1"/>
      <c r="F229" s="1" t="s">
        <v>299</v>
      </c>
      <c r="G229" s="1"/>
      <c r="H229" s="1"/>
      <c r="I229" s="1"/>
      <c r="J229" s="3">
        <f>ROUND(SUM(J225:J228),5)</f>
        <v>5076.1499999999996</v>
      </c>
      <c r="K229" s="3">
        <f>ROUND(SUM(K225:K228),5)</f>
        <v>3500</v>
      </c>
      <c r="L229" s="3">
        <f>ROUND((J229-K229),5)</f>
        <v>1576.15</v>
      </c>
      <c r="M229" s="16">
        <f>ROUND(IF(K229=0, IF(J229=0, 0, 1), J229/K229),5)</f>
        <v>1.4503299999999999</v>
      </c>
    </row>
    <row r="230" spans="1:13" x14ac:dyDescent="0.25">
      <c r="A230" s="1"/>
      <c r="B230" s="1"/>
      <c r="C230" s="1"/>
      <c r="D230" s="1"/>
      <c r="E230" s="1" t="s">
        <v>300</v>
      </c>
      <c r="F230" s="1"/>
      <c r="G230" s="1"/>
      <c r="H230" s="1"/>
      <c r="I230" s="1"/>
      <c r="J230" s="2">
        <f>ROUND(SUM(J215:J216)+SUM(J223:J224)+J229,5)</f>
        <v>36871.870000000003</v>
      </c>
      <c r="K230" s="2">
        <f>ROUND(SUM(K215:K216)+SUM(K223:K224)+K229,5)</f>
        <v>52860</v>
      </c>
      <c r="L230" s="2">
        <f>ROUND((J230-K230),5)</f>
        <v>-15988.13</v>
      </c>
      <c r="M230" s="15">
        <f>ROUND(IF(K230=0, IF(J230=0, 0, 1), J230/K230),5)</f>
        <v>0.69754000000000005</v>
      </c>
    </row>
    <row r="231" spans="1:13" x14ac:dyDescent="0.25">
      <c r="A231" s="1"/>
      <c r="B231" s="1"/>
      <c r="C231" s="1"/>
      <c r="D231" s="1"/>
      <c r="E231" s="1" t="s">
        <v>301</v>
      </c>
      <c r="F231" s="1"/>
      <c r="G231" s="1"/>
      <c r="H231" s="1"/>
      <c r="I231" s="1"/>
      <c r="J231" s="2"/>
      <c r="K231" s="2"/>
      <c r="L231" s="2"/>
      <c r="M231" s="15"/>
    </row>
    <row r="232" spans="1:13" x14ac:dyDescent="0.25">
      <c r="A232" s="1"/>
      <c r="B232" s="1"/>
      <c r="C232" s="1"/>
      <c r="D232" s="1"/>
      <c r="E232" s="1"/>
      <c r="F232" s="1" t="s">
        <v>302</v>
      </c>
      <c r="G232" s="1"/>
      <c r="H232" s="1"/>
      <c r="I232" s="1"/>
      <c r="J232" s="2">
        <v>3365.72</v>
      </c>
      <c r="K232" s="2">
        <v>10500</v>
      </c>
      <c r="L232" s="2">
        <f>ROUND((J232-K232),5)</f>
        <v>-7134.28</v>
      </c>
      <c r="M232" s="15">
        <f>ROUND(IF(K232=0, IF(J232=0, 0, 1), J232/K232),5)</f>
        <v>0.32053999999999999</v>
      </c>
    </row>
    <row r="233" spans="1:13" x14ac:dyDescent="0.25">
      <c r="A233" s="1"/>
      <c r="B233" s="1"/>
      <c r="C233" s="1"/>
      <c r="D233" s="1"/>
      <c r="E233" s="1"/>
      <c r="F233" s="1" t="s">
        <v>303</v>
      </c>
      <c r="G233" s="1"/>
      <c r="H233" s="1"/>
      <c r="I233" s="1"/>
      <c r="J233" s="2">
        <v>638.45000000000005</v>
      </c>
      <c r="K233" s="2">
        <v>0</v>
      </c>
      <c r="L233" s="2">
        <f>ROUND((J233-K233),5)</f>
        <v>638.45000000000005</v>
      </c>
      <c r="M233" s="15">
        <f>ROUND(IF(K233=0, IF(J233=0, 0, 1), J233/K233),5)</f>
        <v>1</v>
      </c>
    </row>
    <row r="234" spans="1:13" x14ac:dyDescent="0.25">
      <c r="A234" s="1"/>
      <c r="B234" s="1"/>
      <c r="C234" s="1"/>
      <c r="D234" s="1"/>
      <c r="E234" s="1"/>
      <c r="F234" s="1" t="s">
        <v>304</v>
      </c>
      <c r="G234" s="1"/>
      <c r="H234" s="1"/>
      <c r="I234" s="1"/>
      <c r="J234" s="2">
        <v>0</v>
      </c>
      <c r="K234" s="2">
        <v>5000</v>
      </c>
      <c r="L234" s="2">
        <f>ROUND((J234-K234),5)</f>
        <v>-5000</v>
      </c>
      <c r="M234" s="15">
        <f>ROUND(IF(K234=0, IF(J234=0, 0, 1), J234/K234),5)</f>
        <v>0</v>
      </c>
    </row>
    <row r="235" spans="1:13" x14ac:dyDescent="0.25">
      <c r="A235" s="1"/>
      <c r="B235" s="1"/>
      <c r="C235" s="1"/>
      <c r="D235" s="1"/>
      <c r="E235" s="1"/>
      <c r="F235" s="1" t="s">
        <v>305</v>
      </c>
      <c r="G235" s="1"/>
      <c r="H235" s="1"/>
      <c r="I235" s="1"/>
      <c r="J235" s="2">
        <v>7655.78</v>
      </c>
      <c r="K235" s="2">
        <v>13412.64</v>
      </c>
      <c r="L235" s="2">
        <f>ROUND((J235-K235),5)</f>
        <v>-5756.86</v>
      </c>
      <c r="M235" s="15">
        <f>ROUND(IF(K235=0, IF(J235=0, 0, 1), J235/K235),5)</f>
        <v>0.57079000000000002</v>
      </c>
    </row>
    <row r="236" spans="1:13" x14ac:dyDescent="0.25">
      <c r="A236" s="1"/>
      <c r="B236" s="1"/>
      <c r="C236" s="1"/>
      <c r="D236" s="1"/>
      <c r="E236" s="1"/>
      <c r="F236" s="1" t="s">
        <v>306</v>
      </c>
      <c r="G236" s="1"/>
      <c r="H236" s="1"/>
      <c r="I236" s="1"/>
      <c r="J236" s="2">
        <v>3726.94</v>
      </c>
      <c r="K236" s="2">
        <v>5650</v>
      </c>
      <c r="L236" s="2">
        <f>ROUND((J236-K236),5)</f>
        <v>-1923.06</v>
      </c>
      <c r="M236" s="15">
        <f>ROUND(IF(K236=0, IF(J236=0, 0, 1), J236/K236),5)</f>
        <v>0.65964</v>
      </c>
    </row>
    <row r="237" spans="1:13" x14ac:dyDescent="0.25">
      <c r="A237" s="1"/>
      <c r="B237" s="1"/>
      <c r="C237" s="1"/>
      <c r="D237" s="1"/>
      <c r="E237" s="1"/>
      <c r="F237" s="1" t="s">
        <v>307</v>
      </c>
      <c r="G237" s="1"/>
      <c r="H237" s="1"/>
      <c r="I237" s="1"/>
      <c r="J237" s="2">
        <v>2129.0500000000002</v>
      </c>
      <c r="K237" s="2">
        <v>27000</v>
      </c>
      <c r="L237" s="2">
        <f>ROUND((J237-K237),5)</f>
        <v>-24870.95</v>
      </c>
      <c r="M237" s="15">
        <f>ROUND(IF(K237=0, IF(J237=0, 0, 1), J237/K237),5)</f>
        <v>7.8850000000000003E-2</v>
      </c>
    </row>
    <row r="238" spans="1:13" x14ac:dyDescent="0.25">
      <c r="A238" s="1"/>
      <c r="B238" s="1"/>
      <c r="C238" s="1"/>
      <c r="D238" s="1"/>
      <c r="E238" s="1"/>
      <c r="F238" s="1" t="s">
        <v>308</v>
      </c>
      <c r="G238" s="1"/>
      <c r="H238" s="1"/>
      <c r="I238" s="1"/>
      <c r="J238" s="2"/>
      <c r="K238" s="2"/>
      <c r="L238" s="2"/>
      <c r="M238" s="15"/>
    </row>
    <row r="239" spans="1:13" x14ac:dyDescent="0.25">
      <c r="A239" s="1"/>
      <c r="B239" s="1"/>
      <c r="C239" s="1"/>
      <c r="D239" s="1"/>
      <c r="E239" s="1"/>
      <c r="F239" s="1"/>
      <c r="G239" s="1" t="s">
        <v>309</v>
      </c>
      <c r="H239" s="1"/>
      <c r="I239" s="1"/>
      <c r="J239" s="2">
        <v>0</v>
      </c>
      <c r="K239" s="2">
        <v>40000</v>
      </c>
      <c r="L239" s="2">
        <f>ROUND((J239-K239),5)</f>
        <v>-40000</v>
      </c>
      <c r="M239" s="15">
        <f>ROUND(IF(K239=0, IF(J239=0, 0, 1), J239/K239),5)</f>
        <v>0</v>
      </c>
    </row>
    <row r="240" spans="1:13" ht="15.75" thickBot="1" x14ac:dyDescent="0.3">
      <c r="A240" s="1"/>
      <c r="B240" s="1"/>
      <c r="C240" s="1"/>
      <c r="D240" s="1"/>
      <c r="E240" s="1"/>
      <c r="F240" s="1"/>
      <c r="G240" s="1" t="s">
        <v>310</v>
      </c>
      <c r="H240" s="1"/>
      <c r="I240" s="1"/>
      <c r="J240" s="38">
        <v>550</v>
      </c>
      <c r="K240" s="38">
        <v>550</v>
      </c>
      <c r="L240" s="38">
        <f>ROUND((J240-K240),5)</f>
        <v>0</v>
      </c>
      <c r="M240" s="39">
        <f>ROUND(IF(K240=0, IF(J240=0, 0, 1), J240/K240),5)</f>
        <v>1</v>
      </c>
    </row>
    <row r="241" spans="1:13" ht="15.75" thickBot="1" x14ac:dyDescent="0.3">
      <c r="A241" s="1"/>
      <c r="B241" s="1"/>
      <c r="C241" s="1"/>
      <c r="D241" s="1"/>
      <c r="E241" s="1"/>
      <c r="F241" s="1" t="s">
        <v>311</v>
      </c>
      <c r="G241" s="1"/>
      <c r="H241" s="1"/>
      <c r="I241" s="1"/>
      <c r="J241" s="3">
        <f>ROUND(SUM(J238:J240),5)</f>
        <v>550</v>
      </c>
      <c r="K241" s="3">
        <f>ROUND(SUM(K238:K240),5)</f>
        <v>40550</v>
      </c>
      <c r="L241" s="3">
        <f>ROUND((J241-K241),5)</f>
        <v>-40000</v>
      </c>
      <c r="M241" s="16">
        <f>ROUND(IF(K241=0, IF(J241=0, 0, 1), J241/K241),5)</f>
        <v>1.3559999999999999E-2</v>
      </c>
    </row>
    <row r="242" spans="1:13" x14ac:dyDescent="0.25">
      <c r="A242" s="1"/>
      <c r="B242" s="1"/>
      <c r="C242" s="1"/>
      <c r="D242" s="1"/>
      <c r="E242" s="1" t="s">
        <v>312</v>
      </c>
      <c r="F242" s="1"/>
      <c r="G242" s="1"/>
      <c r="H242" s="1"/>
      <c r="I242" s="1"/>
      <c r="J242" s="2">
        <f>ROUND(SUM(J231:J237)+J241,5)</f>
        <v>18065.939999999999</v>
      </c>
      <c r="K242" s="2">
        <f>ROUND(SUM(K231:K237)+K241,5)</f>
        <v>102112.64</v>
      </c>
      <c r="L242" s="2">
        <f>ROUND((J242-K242),5)</f>
        <v>-84046.7</v>
      </c>
      <c r="M242" s="15">
        <f>ROUND(IF(K242=0, IF(J242=0, 0, 1), J242/K242),5)</f>
        <v>0.17691999999999999</v>
      </c>
    </row>
    <row r="243" spans="1:13" ht="15.75" thickBot="1" x14ac:dyDescent="0.3">
      <c r="A243" s="1"/>
      <c r="B243" s="1"/>
      <c r="C243" s="1"/>
      <c r="D243" s="1"/>
      <c r="E243" s="1" t="s">
        <v>313</v>
      </c>
      <c r="F243" s="1"/>
      <c r="G243" s="1"/>
      <c r="H243" s="1"/>
      <c r="I243" s="1"/>
      <c r="J243" s="38">
        <v>1624.46</v>
      </c>
      <c r="K243" s="38">
        <v>0</v>
      </c>
      <c r="L243" s="38">
        <f>ROUND((J243-K243),5)</f>
        <v>1624.46</v>
      </c>
      <c r="M243" s="39">
        <f>ROUND(IF(K243=0, IF(J243=0, 0, 1), J243/K243),5)</f>
        <v>1</v>
      </c>
    </row>
    <row r="244" spans="1:13" ht="15.75" thickBot="1" x14ac:dyDescent="0.3">
      <c r="A244" s="1"/>
      <c r="B244" s="1"/>
      <c r="C244" s="1"/>
      <c r="D244" s="1" t="s">
        <v>314</v>
      </c>
      <c r="E244" s="1"/>
      <c r="F244" s="1"/>
      <c r="G244" s="1"/>
      <c r="H244" s="1"/>
      <c r="I244" s="1"/>
      <c r="J244" s="3">
        <f>ROUND(SUM(J40:J41)+J48+J150+J154+J161+J209+J214+J230+SUM(J242:J243),5)</f>
        <v>1470920.95</v>
      </c>
      <c r="K244" s="3">
        <f>ROUND(SUM(K40:K41)+K48+K150+K154+K161+K209+K214+K230+SUM(K242:K243),5)</f>
        <v>1571924.79</v>
      </c>
      <c r="L244" s="3">
        <f>ROUND((J244-K244),5)</f>
        <v>-101003.84</v>
      </c>
      <c r="M244" s="16">
        <f>ROUND(IF(K244=0, IF(J244=0, 0, 1), J244/K244),5)</f>
        <v>0.93574999999999997</v>
      </c>
    </row>
    <row r="245" spans="1:13" x14ac:dyDescent="0.25">
      <c r="A245" s="1"/>
      <c r="B245" s="1" t="s">
        <v>315</v>
      </c>
      <c r="C245" s="1"/>
      <c r="D245" s="1"/>
      <c r="E245" s="1"/>
      <c r="F245" s="1"/>
      <c r="G245" s="1"/>
      <c r="H245" s="1"/>
      <c r="I245" s="1"/>
      <c r="J245" s="2">
        <f>ROUND(J3+J39-J244,5)</f>
        <v>409058</v>
      </c>
      <c r="K245" s="2">
        <f>ROUND(K3+K39-K244,5)</f>
        <v>164032.5</v>
      </c>
      <c r="L245" s="2">
        <f>ROUND((J245-K245),5)</f>
        <v>245025.5</v>
      </c>
      <c r="M245" s="15">
        <f>ROUND(IF(K245=0, IF(J245=0, 0, 1), J245/K245),5)</f>
        <v>2.49376</v>
      </c>
    </row>
    <row r="246" spans="1:13" x14ac:dyDescent="0.25">
      <c r="A246" s="1"/>
      <c r="B246" s="1" t="s">
        <v>316</v>
      </c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 t="s">
        <v>317</v>
      </c>
      <c r="D247" s="1"/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 t="s">
        <v>379</v>
      </c>
      <c r="E248" s="1"/>
      <c r="F248" s="1"/>
      <c r="G248" s="1"/>
      <c r="H248" s="1"/>
      <c r="I248" s="1"/>
      <c r="J248" s="2"/>
      <c r="K248" s="2"/>
      <c r="L248" s="2"/>
      <c r="M248" s="15"/>
    </row>
    <row r="249" spans="1:13" x14ac:dyDescent="0.25">
      <c r="A249" s="1"/>
      <c r="B249" s="1"/>
      <c r="C249" s="1"/>
      <c r="D249" s="1"/>
      <c r="E249" s="1" t="s">
        <v>380</v>
      </c>
      <c r="F249" s="1"/>
      <c r="G249" s="1"/>
      <c r="H249" s="1"/>
      <c r="I249" s="1"/>
      <c r="J249" s="2">
        <v>2500</v>
      </c>
      <c r="K249" s="2"/>
      <c r="L249" s="2"/>
      <c r="M249" s="15"/>
    </row>
    <row r="250" spans="1:13" ht="15.75" thickBot="1" x14ac:dyDescent="0.3">
      <c r="A250" s="1"/>
      <c r="B250" s="1"/>
      <c r="C250" s="1"/>
      <c r="D250" s="1"/>
      <c r="E250" s="1" t="s">
        <v>381</v>
      </c>
      <c r="F250" s="1"/>
      <c r="G250" s="1"/>
      <c r="H250" s="1"/>
      <c r="I250" s="1"/>
      <c r="J250" s="4">
        <v>7812.5</v>
      </c>
      <c r="K250" s="2"/>
      <c r="L250" s="2"/>
      <c r="M250" s="15"/>
    </row>
    <row r="251" spans="1:13" x14ac:dyDescent="0.25">
      <c r="A251" s="1"/>
      <c r="B251" s="1"/>
      <c r="C251" s="1"/>
      <c r="D251" s="1" t="s">
        <v>382</v>
      </c>
      <c r="E251" s="1"/>
      <c r="F251" s="1"/>
      <c r="G251" s="1"/>
      <c r="H251" s="1"/>
      <c r="I251" s="1"/>
      <c r="J251" s="2">
        <f>ROUND(SUM(J248:J250),5)</f>
        <v>10312.5</v>
      </c>
      <c r="K251" s="2"/>
      <c r="L251" s="2"/>
      <c r="M251" s="15"/>
    </row>
    <row r="252" spans="1:13" x14ac:dyDescent="0.25">
      <c r="A252" s="1"/>
      <c r="B252" s="1"/>
      <c r="C252" s="1"/>
      <c r="D252" s="1" t="s">
        <v>318</v>
      </c>
      <c r="E252" s="1"/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 t="s">
        <v>319</v>
      </c>
      <c r="F253" s="1"/>
      <c r="G253" s="1"/>
      <c r="H253" s="1"/>
      <c r="I253" s="1"/>
      <c r="J253" s="2">
        <v>13288.04</v>
      </c>
      <c r="K253" s="2"/>
      <c r="L253" s="2"/>
      <c r="M253" s="15"/>
    </row>
    <row r="254" spans="1:13" x14ac:dyDescent="0.25">
      <c r="A254" s="1"/>
      <c r="B254" s="1"/>
      <c r="C254" s="1"/>
      <c r="D254" s="1"/>
      <c r="E254" s="1" t="s">
        <v>320</v>
      </c>
      <c r="F254" s="1"/>
      <c r="G254" s="1"/>
      <c r="H254" s="1"/>
      <c r="I254" s="1"/>
      <c r="J254" s="2"/>
      <c r="K254" s="2"/>
      <c r="L254" s="2"/>
      <c r="M254" s="15"/>
    </row>
    <row r="255" spans="1:13" x14ac:dyDescent="0.25">
      <c r="A255" s="1"/>
      <c r="B255" s="1"/>
      <c r="C255" s="1"/>
      <c r="D255" s="1"/>
      <c r="E255" s="1"/>
      <c r="F255" s="1" t="s">
        <v>321</v>
      </c>
      <c r="G255" s="1"/>
      <c r="H255" s="1"/>
      <c r="I255" s="1"/>
      <c r="J255" s="2">
        <v>650</v>
      </c>
      <c r="K255" s="2">
        <v>2000</v>
      </c>
      <c r="L255" s="2">
        <f>ROUND((J255-K255),5)</f>
        <v>-1350</v>
      </c>
      <c r="M255" s="15">
        <f>ROUND(IF(K255=0, IF(J255=0, 0, 1), J255/K255),5)</f>
        <v>0.32500000000000001</v>
      </c>
    </row>
    <row r="256" spans="1:13" x14ac:dyDescent="0.25">
      <c r="A256" s="1"/>
      <c r="B256" s="1"/>
      <c r="C256" s="1"/>
      <c r="D256" s="1"/>
      <c r="E256" s="1"/>
      <c r="F256" s="1" t="s">
        <v>322</v>
      </c>
      <c r="G256" s="1"/>
      <c r="H256" s="1"/>
      <c r="I256" s="1"/>
      <c r="J256" s="2">
        <v>1000</v>
      </c>
      <c r="K256" s="2">
        <v>0</v>
      </c>
      <c r="L256" s="2">
        <f>ROUND((J256-K256),5)</f>
        <v>1000</v>
      </c>
      <c r="M256" s="15">
        <f>ROUND(IF(K256=0, IF(J256=0, 0, 1), J256/K256),5)</f>
        <v>1</v>
      </c>
    </row>
    <row r="257" spans="1:13" x14ac:dyDescent="0.25">
      <c r="A257" s="1"/>
      <c r="B257" s="1"/>
      <c r="C257" s="1"/>
      <c r="D257" s="1"/>
      <c r="E257" s="1"/>
      <c r="F257" s="1" t="s">
        <v>323</v>
      </c>
      <c r="G257" s="1"/>
      <c r="H257" s="1"/>
      <c r="I257" s="1"/>
      <c r="J257" s="2">
        <v>150</v>
      </c>
      <c r="K257" s="2">
        <v>0</v>
      </c>
      <c r="L257" s="2">
        <f>ROUND((J257-K257),5)</f>
        <v>150</v>
      </c>
      <c r="M257" s="15">
        <f>ROUND(IF(K257=0, IF(J257=0, 0, 1), J257/K257),5)</f>
        <v>1</v>
      </c>
    </row>
    <row r="258" spans="1:13" x14ac:dyDescent="0.25">
      <c r="A258" s="1"/>
      <c r="B258" s="1"/>
      <c r="C258" s="1"/>
      <c r="D258" s="1"/>
      <c r="E258" s="1"/>
      <c r="F258" s="1" t="s">
        <v>324</v>
      </c>
      <c r="G258" s="1"/>
      <c r="H258" s="1"/>
      <c r="I258" s="1"/>
      <c r="J258" s="2">
        <v>0</v>
      </c>
      <c r="K258" s="2">
        <v>0</v>
      </c>
      <c r="L258" s="2">
        <f>ROUND((J258-K258),5)</f>
        <v>0</v>
      </c>
      <c r="M258" s="15">
        <f>ROUND(IF(K258=0, IF(J258=0, 0, 1), J258/K258),5)</f>
        <v>0</v>
      </c>
    </row>
    <row r="259" spans="1:13" x14ac:dyDescent="0.25">
      <c r="A259" s="1"/>
      <c r="B259" s="1"/>
      <c r="C259" s="1"/>
      <c r="D259" s="1"/>
      <c r="E259" s="1"/>
      <c r="F259" s="1" t="s">
        <v>325</v>
      </c>
      <c r="G259" s="1"/>
      <c r="H259" s="1"/>
      <c r="I259" s="1"/>
      <c r="J259" s="2">
        <v>7701</v>
      </c>
      <c r="K259" s="2">
        <v>0</v>
      </c>
      <c r="L259" s="2">
        <f>ROUND((J259-K259),5)</f>
        <v>7701</v>
      </c>
      <c r="M259" s="15">
        <f>ROUND(IF(K259=0, IF(J259=0, 0, 1), J259/K259),5)</f>
        <v>1</v>
      </c>
    </row>
    <row r="260" spans="1:13" ht="15.75" thickBot="1" x14ac:dyDescent="0.3">
      <c r="A260" s="1"/>
      <c r="B260" s="1"/>
      <c r="C260" s="1"/>
      <c r="D260" s="1"/>
      <c r="E260" s="1"/>
      <c r="F260" s="1" t="s">
        <v>326</v>
      </c>
      <c r="G260" s="1"/>
      <c r="H260" s="1"/>
      <c r="I260" s="1"/>
      <c r="J260" s="4">
        <v>150</v>
      </c>
      <c r="K260" s="4">
        <v>0</v>
      </c>
      <c r="L260" s="4">
        <f>ROUND((J260-K260),5)</f>
        <v>150</v>
      </c>
      <c r="M260" s="17">
        <f>ROUND(IF(K260=0, IF(J260=0, 0, 1), J260/K260),5)</f>
        <v>1</v>
      </c>
    </row>
    <row r="261" spans="1:13" x14ac:dyDescent="0.25">
      <c r="A261" s="1"/>
      <c r="B261" s="1"/>
      <c r="C261" s="1"/>
      <c r="D261" s="1"/>
      <c r="E261" s="1" t="s">
        <v>327</v>
      </c>
      <c r="F261" s="1"/>
      <c r="G261" s="1"/>
      <c r="H261" s="1"/>
      <c r="I261" s="1"/>
      <c r="J261" s="2">
        <f>ROUND(SUM(J254:J260),5)</f>
        <v>9651</v>
      </c>
      <c r="K261" s="2">
        <f>ROUND(SUM(K254:K260),5)</f>
        <v>2000</v>
      </c>
      <c r="L261" s="2">
        <f>ROUND((J261-K261),5)</f>
        <v>7651</v>
      </c>
      <c r="M261" s="15">
        <f>ROUND(IF(K261=0, IF(J261=0, 0, 1), J261/K261),5)</f>
        <v>4.8254999999999999</v>
      </c>
    </row>
    <row r="262" spans="1:13" x14ac:dyDescent="0.25">
      <c r="A262" s="1"/>
      <c r="B262" s="1"/>
      <c r="C262" s="1"/>
      <c r="D262" s="1"/>
      <c r="E262" s="1" t="s">
        <v>328</v>
      </c>
      <c r="F262" s="1"/>
      <c r="G262" s="1"/>
      <c r="H262" s="1"/>
      <c r="I262" s="1"/>
      <c r="J262" s="2">
        <v>0</v>
      </c>
      <c r="K262" s="2">
        <v>0</v>
      </c>
      <c r="L262" s="2">
        <f>ROUND((J262-K262),5)</f>
        <v>0</v>
      </c>
      <c r="M262" s="15">
        <f>ROUND(IF(K262=0, IF(J262=0, 0, 1), J262/K262),5)</f>
        <v>0</v>
      </c>
    </row>
    <row r="263" spans="1:13" x14ac:dyDescent="0.25">
      <c r="A263" s="1"/>
      <c r="B263" s="1"/>
      <c r="C263" s="1"/>
      <c r="D263" s="1"/>
      <c r="E263" s="1" t="s">
        <v>329</v>
      </c>
      <c r="F263" s="1"/>
      <c r="G263" s="1"/>
      <c r="H263" s="1"/>
      <c r="I263" s="1"/>
      <c r="J263" s="2"/>
      <c r="K263" s="2"/>
      <c r="L263" s="2"/>
      <c r="M263" s="15"/>
    </row>
    <row r="264" spans="1:13" x14ac:dyDescent="0.25">
      <c r="A264" s="1"/>
      <c r="B264" s="1"/>
      <c r="C264" s="1"/>
      <c r="D264" s="1"/>
      <c r="E264" s="1"/>
      <c r="F264" s="1" t="s">
        <v>330</v>
      </c>
      <c r="G264" s="1"/>
      <c r="H264" s="1"/>
      <c r="I264" s="1"/>
      <c r="J264" s="2">
        <v>0</v>
      </c>
      <c r="K264" s="2">
        <v>0</v>
      </c>
      <c r="L264" s="2">
        <f>ROUND((J264-K264),5)</f>
        <v>0</v>
      </c>
      <c r="M264" s="15">
        <f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331</v>
      </c>
      <c r="G265" s="1"/>
      <c r="H265" s="1"/>
      <c r="I265" s="1"/>
      <c r="J265" s="2">
        <v>1100</v>
      </c>
      <c r="K265" s="2">
        <v>0</v>
      </c>
      <c r="L265" s="2">
        <f>ROUND((J265-K265),5)</f>
        <v>1100</v>
      </c>
      <c r="M265" s="15">
        <f>ROUND(IF(K265=0, IF(J265=0, 0, 1), J265/K265),5)</f>
        <v>1</v>
      </c>
    </row>
    <row r="266" spans="1:13" x14ac:dyDescent="0.25">
      <c r="A266" s="1"/>
      <c r="B266" s="1"/>
      <c r="C266" s="1"/>
      <c r="D266" s="1"/>
      <c r="E266" s="1"/>
      <c r="F266" s="1" t="s">
        <v>332</v>
      </c>
      <c r="G266" s="1"/>
      <c r="H266" s="1"/>
      <c r="I266" s="1"/>
      <c r="J266" s="2">
        <v>10000</v>
      </c>
      <c r="K266" s="2">
        <v>0</v>
      </c>
      <c r="L266" s="2">
        <f>ROUND((J266-K266),5)</f>
        <v>10000</v>
      </c>
      <c r="M266" s="15">
        <f>ROUND(IF(K266=0, IF(J266=0, 0, 1), J266/K266),5)</f>
        <v>1</v>
      </c>
    </row>
    <row r="267" spans="1:13" ht="15.75" thickBot="1" x14ac:dyDescent="0.3">
      <c r="A267" s="1"/>
      <c r="B267" s="1"/>
      <c r="C267" s="1"/>
      <c r="D267" s="1"/>
      <c r="E267" s="1"/>
      <c r="F267" s="1" t="s">
        <v>333</v>
      </c>
      <c r="G267" s="1"/>
      <c r="H267" s="1"/>
      <c r="I267" s="1"/>
      <c r="J267" s="4">
        <v>0</v>
      </c>
      <c r="K267" s="4">
        <v>0</v>
      </c>
      <c r="L267" s="4">
        <f>ROUND((J267-K267),5)</f>
        <v>0</v>
      </c>
      <c r="M267" s="17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 t="s">
        <v>334</v>
      </c>
      <c r="F268" s="1"/>
      <c r="G268" s="1"/>
      <c r="H268" s="1"/>
      <c r="I268" s="1"/>
      <c r="J268" s="2">
        <f>ROUND(SUM(J263:J267),5)</f>
        <v>11100</v>
      </c>
      <c r="K268" s="2">
        <f>ROUND(SUM(K263:K267),5)</f>
        <v>0</v>
      </c>
      <c r="L268" s="2">
        <f>ROUND((J268-K268),5)</f>
        <v>11100</v>
      </c>
      <c r="M268" s="15">
        <f>ROUND(IF(K268=0, IF(J268=0, 0, 1), J268/K268),5)</f>
        <v>1</v>
      </c>
    </row>
    <row r="269" spans="1:13" x14ac:dyDescent="0.25">
      <c r="A269" s="1"/>
      <c r="B269" s="1"/>
      <c r="C269" s="1"/>
      <c r="D269" s="1"/>
      <c r="E269" s="1" t="s">
        <v>335</v>
      </c>
      <c r="F269" s="1"/>
      <c r="G269" s="1"/>
      <c r="H269" s="1"/>
      <c r="I269" s="1"/>
      <c r="J269" s="2">
        <v>0</v>
      </c>
      <c r="K269" s="2">
        <v>0</v>
      </c>
      <c r="L269" s="2">
        <f>ROUND((J269-K269),5)</f>
        <v>0</v>
      </c>
      <c r="M269" s="15">
        <f>ROUND(IF(K269=0, IF(J269=0, 0, 1), J269/K269),5)</f>
        <v>0</v>
      </c>
    </row>
    <row r="270" spans="1:13" x14ac:dyDescent="0.25">
      <c r="A270" s="1"/>
      <c r="B270" s="1"/>
      <c r="C270" s="1"/>
      <c r="D270" s="1"/>
      <c r="E270" s="1" t="s">
        <v>383</v>
      </c>
      <c r="F270" s="1"/>
      <c r="G270" s="1"/>
      <c r="H270" s="1"/>
      <c r="I270" s="1"/>
      <c r="J270" s="2">
        <v>4000</v>
      </c>
      <c r="K270" s="2"/>
      <c r="L270" s="2"/>
      <c r="M270" s="15"/>
    </row>
    <row r="271" spans="1:13" x14ac:dyDescent="0.25">
      <c r="A271" s="1"/>
      <c r="B271" s="1"/>
      <c r="C271" s="1"/>
      <c r="D271" s="1"/>
      <c r="E271" s="1" t="s">
        <v>336</v>
      </c>
      <c r="F271" s="1"/>
      <c r="G271" s="1"/>
      <c r="H271" s="1"/>
      <c r="I271" s="1"/>
      <c r="J271" s="2"/>
      <c r="K271" s="2"/>
      <c r="L271" s="2"/>
      <c r="M271" s="15"/>
    </row>
    <row r="272" spans="1:13" x14ac:dyDescent="0.25">
      <c r="A272" s="1"/>
      <c r="B272" s="1"/>
      <c r="C272" s="1"/>
      <c r="D272" s="1"/>
      <c r="E272" s="1"/>
      <c r="F272" s="1" t="s">
        <v>337</v>
      </c>
      <c r="G272" s="1"/>
      <c r="H272" s="1"/>
      <c r="I272" s="1"/>
      <c r="J272" s="2">
        <v>148210.88</v>
      </c>
      <c r="K272" s="2">
        <v>0</v>
      </c>
      <c r="L272" s="2">
        <f>ROUND((J272-K272),5)</f>
        <v>148210.88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/>
      <c r="E273" s="1"/>
      <c r="F273" s="1" t="s">
        <v>338</v>
      </c>
      <c r="G273" s="1"/>
      <c r="H273" s="1"/>
      <c r="I273" s="1"/>
      <c r="J273" s="2">
        <v>0</v>
      </c>
      <c r="K273" s="2"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/>
      <c r="F274" s="1" t="s">
        <v>339</v>
      </c>
      <c r="G274" s="1"/>
      <c r="H274" s="1"/>
      <c r="I274" s="1"/>
      <c r="J274" s="2">
        <v>13246.54</v>
      </c>
      <c r="K274" s="2">
        <v>0</v>
      </c>
      <c r="L274" s="2">
        <f>ROUND((J274-K274),5)</f>
        <v>13246.54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340</v>
      </c>
      <c r="G275" s="1"/>
      <c r="H275" s="1"/>
      <c r="I275" s="1"/>
      <c r="J275" s="2">
        <v>2040</v>
      </c>
      <c r="K275" s="2">
        <v>0</v>
      </c>
      <c r="L275" s="2">
        <f>ROUND((J275-K275),5)</f>
        <v>2040</v>
      </c>
      <c r="M275" s="15">
        <f>ROUND(IF(K275=0, IF(J275=0, 0, 1), J275/K275),5)</f>
        <v>1</v>
      </c>
    </row>
    <row r="276" spans="1:13" x14ac:dyDescent="0.25">
      <c r="A276" s="1"/>
      <c r="B276" s="1"/>
      <c r="C276" s="1"/>
      <c r="D276" s="1"/>
      <c r="E276" s="1"/>
      <c r="F276" s="1" t="s">
        <v>341</v>
      </c>
      <c r="G276" s="1"/>
      <c r="H276" s="1"/>
      <c r="I276" s="1"/>
      <c r="J276" s="2">
        <v>0</v>
      </c>
      <c r="K276" s="2"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342</v>
      </c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343</v>
      </c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344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x14ac:dyDescent="0.25">
      <c r="A280" s="1"/>
      <c r="B280" s="1"/>
      <c r="C280" s="1"/>
      <c r="D280" s="1"/>
      <c r="E280" s="1"/>
      <c r="F280" s="1" t="s">
        <v>345</v>
      </c>
      <c r="G280" s="1"/>
      <c r="H280" s="1"/>
      <c r="I280" s="1"/>
      <c r="J280" s="2">
        <v>0</v>
      </c>
      <c r="K280" s="2">
        <v>0</v>
      </c>
      <c r="L280" s="2">
        <f>ROUND((J280-K280),5)</f>
        <v>0</v>
      </c>
      <c r="M280" s="15">
        <f>ROUND(IF(K280=0, IF(J280=0, 0, 1), J280/K280),5)</f>
        <v>0</v>
      </c>
    </row>
    <row r="281" spans="1:13" x14ac:dyDescent="0.25">
      <c r="A281" s="1"/>
      <c r="B281" s="1"/>
      <c r="C281" s="1"/>
      <c r="D281" s="1"/>
      <c r="E281" s="1"/>
      <c r="F281" s="1" t="s">
        <v>346</v>
      </c>
      <c r="G281" s="1"/>
      <c r="H281" s="1"/>
      <c r="I281" s="1"/>
      <c r="J281" s="2">
        <v>0</v>
      </c>
      <c r="K281" s="2">
        <v>0</v>
      </c>
      <c r="L281" s="2">
        <f>ROUND((J281-K281),5)</f>
        <v>0</v>
      </c>
      <c r="M281" s="15">
        <f>ROUND(IF(K281=0, IF(J281=0, 0, 1), J281/K281),5)</f>
        <v>0</v>
      </c>
    </row>
    <row r="282" spans="1:13" ht="15.75" thickBot="1" x14ac:dyDescent="0.3">
      <c r="A282" s="1"/>
      <c r="B282" s="1"/>
      <c r="C282" s="1"/>
      <c r="D282" s="1"/>
      <c r="E282" s="1"/>
      <c r="F282" s="1" t="s">
        <v>347</v>
      </c>
      <c r="G282" s="1"/>
      <c r="H282" s="1"/>
      <c r="I282" s="1"/>
      <c r="J282" s="38">
        <v>1634.97</v>
      </c>
      <c r="K282" s="38">
        <v>0</v>
      </c>
      <c r="L282" s="38">
        <f>ROUND((J282-K282),5)</f>
        <v>1634.97</v>
      </c>
      <c r="M282" s="39">
        <f>ROUND(IF(K282=0, IF(J282=0, 0, 1), J282/K282),5)</f>
        <v>1</v>
      </c>
    </row>
    <row r="283" spans="1:13" ht="15.75" thickBot="1" x14ac:dyDescent="0.3">
      <c r="A283" s="1"/>
      <c r="B283" s="1"/>
      <c r="C283" s="1"/>
      <c r="D283" s="1"/>
      <c r="E283" s="1" t="s">
        <v>348</v>
      </c>
      <c r="F283" s="1"/>
      <c r="G283" s="1"/>
      <c r="H283" s="1"/>
      <c r="I283" s="1"/>
      <c r="J283" s="5">
        <f>ROUND(SUM(J271:J282),5)</f>
        <v>165132.39000000001</v>
      </c>
      <c r="K283" s="5">
        <f>ROUND(SUM(K271:K282),5)</f>
        <v>0</v>
      </c>
      <c r="L283" s="5">
        <f>ROUND((J283-K283),5)</f>
        <v>165132.39000000001</v>
      </c>
      <c r="M283" s="18">
        <f>ROUND(IF(K283=0, IF(J283=0, 0, 1), J283/K283),5)</f>
        <v>1</v>
      </c>
    </row>
    <row r="284" spans="1:13" ht="15.75" thickBot="1" x14ac:dyDescent="0.3">
      <c r="A284" s="1"/>
      <c r="B284" s="1"/>
      <c r="C284" s="1"/>
      <c r="D284" s="1" t="s">
        <v>349</v>
      </c>
      <c r="E284" s="1"/>
      <c r="F284" s="1"/>
      <c r="G284" s="1"/>
      <c r="H284" s="1"/>
      <c r="I284" s="1"/>
      <c r="J284" s="3">
        <f>ROUND(SUM(J252:J253)+SUM(J261:J262)+SUM(J268:J270)+J283,5)</f>
        <v>203171.43</v>
      </c>
      <c r="K284" s="3">
        <f>ROUND(SUM(K252:K253)+SUM(K261:K262)+SUM(K268:K270)+K283,5)</f>
        <v>2000</v>
      </c>
      <c r="L284" s="3">
        <f>ROUND((J284-K284),5)</f>
        <v>201171.43</v>
      </c>
      <c r="M284" s="16">
        <f>ROUND(IF(K284=0, IF(J284=0, 0, 1), J284/K284),5)</f>
        <v>101.58571999999999</v>
      </c>
    </row>
    <row r="285" spans="1:13" x14ac:dyDescent="0.25">
      <c r="A285" s="1"/>
      <c r="B285" s="1"/>
      <c r="C285" s="1" t="s">
        <v>350</v>
      </c>
      <c r="D285" s="1"/>
      <c r="E285" s="1"/>
      <c r="F285" s="1"/>
      <c r="G285" s="1"/>
      <c r="H285" s="1"/>
      <c r="I285" s="1"/>
      <c r="J285" s="2">
        <f>ROUND(J247+J251+J284,5)</f>
        <v>213483.93</v>
      </c>
      <c r="K285" s="2">
        <f>ROUND(K247+K251+K284,5)</f>
        <v>2000</v>
      </c>
      <c r="L285" s="2">
        <f>ROUND((J285-K285),5)</f>
        <v>211483.93</v>
      </c>
      <c r="M285" s="15">
        <f>ROUND(IF(K285=0, IF(J285=0, 0, 1), J285/K285),5)</f>
        <v>106.74196999999999</v>
      </c>
    </row>
    <row r="286" spans="1:13" x14ac:dyDescent="0.25">
      <c r="A286" s="1"/>
      <c r="B286" s="1"/>
      <c r="C286" s="1" t="s">
        <v>351</v>
      </c>
      <c r="D286" s="1"/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 t="s">
        <v>352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384</v>
      </c>
      <c r="F288" s="1"/>
      <c r="G288" s="1"/>
      <c r="H288" s="1"/>
      <c r="I288" s="1"/>
      <c r="J288" s="2">
        <v>4070.85</v>
      </c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385</v>
      </c>
      <c r="F289" s="1"/>
      <c r="G289" s="1"/>
      <c r="H289" s="1"/>
      <c r="I289" s="1"/>
      <c r="J289" s="2">
        <v>7812.5</v>
      </c>
      <c r="K289" s="2"/>
      <c r="L289" s="2"/>
      <c r="M289" s="15"/>
    </row>
    <row r="290" spans="1:13" ht="15.75" thickBot="1" x14ac:dyDescent="0.3">
      <c r="A290" s="1"/>
      <c r="B290" s="1"/>
      <c r="C290" s="1"/>
      <c r="D290" s="1"/>
      <c r="E290" s="1" t="s">
        <v>386</v>
      </c>
      <c r="F290" s="1"/>
      <c r="G290" s="1"/>
      <c r="H290" s="1"/>
      <c r="I290" s="1"/>
      <c r="J290" s="4">
        <v>0</v>
      </c>
      <c r="K290" s="4">
        <v>0</v>
      </c>
      <c r="L290" s="4">
        <f>ROUND((J290-K290),5)</f>
        <v>0</v>
      </c>
      <c r="M290" s="17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387</v>
      </c>
      <c r="E291" s="1"/>
      <c r="F291" s="1"/>
      <c r="G291" s="1"/>
      <c r="H291" s="1"/>
      <c r="I291" s="1"/>
      <c r="J291" s="2">
        <f>ROUND(SUM(J287:J290),5)</f>
        <v>11883.35</v>
      </c>
      <c r="K291" s="2">
        <f>ROUND(SUM(K287:K290),5)</f>
        <v>0</v>
      </c>
      <c r="L291" s="2">
        <f>ROUND((J291-K291),5)</f>
        <v>11883.35</v>
      </c>
      <c r="M291" s="15">
        <f>ROUND(IF(K291=0, IF(J291=0, 0, 1), J291/K291),5)</f>
        <v>1</v>
      </c>
    </row>
    <row r="292" spans="1:13" x14ac:dyDescent="0.25">
      <c r="A292" s="1"/>
      <c r="B292" s="1"/>
      <c r="C292" s="1"/>
      <c r="D292" s="1" t="s">
        <v>353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388</v>
      </c>
      <c r="F293" s="1"/>
      <c r="G293" s="1"/>
      <c r="H293" s="1"/>
      <c r="I293" s="1"/>
      <c r="J293" s="2">
        <v>1227.3800000000001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354</v>
      </c>
      <c r="F294" s="1"/>
      <c r="G294" s="1"/>
      <c r="H294" s="1"/>
      <c r="I294" s="1"/>
      <c r="J294" s="2">
        <v>13288.04</v>
      </c>
      <c r="K294" s="2"/>
      <c r="L294" s="2"/>
      <c r="M294" s="15"/>
    </row>
    <row r="295" spans="1:13" x14ac:dyDescent="0.25">
      <c r="A295" s="1"/>
      <c r="B295" s="1"/>
      <c r="C295" s="1"/>
      <c r="D295" s="1"/>
      <c r="E295" s="1" t="s">
        <v>355</v>
      </c>
      <c r="F295" s="1"/>
      <c r="G295" s="1"/>
      <c r="H295" s="1"/>
      <c r="I295" s="1"/>
      <c r="J295" s="2">
        <v>764.89</v>
      </c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389</v>
      </c>
      <c r="F296" s="1"/>
      <c r="G296" s="1"/>
      <c r="H296" s="1"/>
      <c r="I296" s="1"/>
      <c r="J296" s="2">
        <v>6906.48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390</v>
      </c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/>
      <c r="F298" s="1" t="s">
        <v>391</v>
      </c>
      <c r="G298" s="1"/>
      <c r="H298" s="1"/>
      <c r="I298" s="1"/>
      <c r="J298" s="2">
        <v>84615.33</v>
      </c>
      <c r="K298" s="2"/>
      <c r="L298" s="2"/>
      <c r="M298" s="15"/>
    </row>
    <row r="299" spans="1:13" ht="15.75" thickBot="1" x14ac:dyDescent="0.3">
      <c r="A299" s="1"/>
      <c r="B299" s="1"/>
      <c r="C299" s="1"/>
      <c r="D299" s="1"/>
      <c r="E299" s="1"/>
      <c r="F299" s="1" t="s">
        <v>392</v>
      </c>
      <c r="G299" s="1"/>
      <c r="H299" s="1"/>
      <c r="I299" s="1"/>
      <c r="J299" s="4">
        <v>13013.54</v>
      </c>
      <c r="K299" s="2"/>
      <c r="L299" s="2"/>
      <c r="M299" s="15"/>
    </row>
    <row r="300" spans="1:13" x14ac:dyDescent="0.25">
      <c r="A300" s="1"/>
      <c r="B300" s="1"/>
      <c r="C300" s="1"/>
      <c r="D300" s="1"/>
      <c r="E300" s="1" t="s">
        <v>393</v>
      </c>
      <c r="F300" s="1"/>
      <c r="G300" s="1"/>
      <c r="H300" s="1"/>
      <c r="I300" s="1"/>
      <c r="J300" s="2">
        <f>ROUND(SUM(J297:J299),5)</f>
        <v>97628.87</v>
      </c>
      <c r="K300" s="2"/>
      <c r="L300" s="2"/>
      <c r="M300" s="15"/>
    </row>
    <row r="301" spans="1:13" ht="15.75" thickBot="1" x14ac:dyDescent="0.3">
      <c r="A301" s="1"/>
      <c r="B301" s="1"/>
      <c r="C301" s="1"/>
      <c r="D301" s="1"/>
      <c r="E301" s="1" t="s">
        <v>394</v>
      </c>
      <c r="F301" s="1"/>
      <c r="G301" s="1"/>
      <c r="H301" s="1"/>
      <c r="I301" s="1"/>
      <c r="J301" s="4">
        <v>6323.25</v>
      </c>
      <c r="K301" s="2"/>
      <c r="L301" s="2"/>
      <c r="M301" s="15"/>
    </row>
    <row r="302" spans="1:13" x14ac:dyDescent="0.25">
      <c r="A302" s="1"/>
      <c r="B302" s="1"/>
      <c r="C302" s="1"/>
      <c r="D302" s="1" t="s">
        <v>356</v>
      </c>
      <c r="E302" s="1"/>
      <c r="F302" s="1"/>
      <c r="G302" s="1"/>
      <c r="H302" s="1"/>
      <c r="I302" s="1"/>
      <c r="J302" s="2">
        <f>ROUND(SUM(J292:J296)+SUM(J300:J301),5)</f>
        <v>126138.91</v>
      </c>
      <c r="K302" s="2"/>
      <c r="L302" s="2"/>
      <c r="M302" s="15"/>
    </row>
    <row r="303" spans="1:13" x14ac:dyDescent="0.25">
      <c r="A303" s="1"/>
      <c r="B303" s="1"/>
      <c r="C303" s="1"/>
      <c r="D303" s="1" t="s">
        <v>357</v>
      </c>
      <c r="E303" s="1"/>
      <c r="F303" s="1"/>
      <c r="G303" s="1"/>
      <c r="H303" s="1"/>
      <c r="I303" s="1"/>
      <c r="J303" s="2"/>
      <c r="K303" s="2"/>
      <c r="L303" s="2"/>
      <c r="M303" s="15"/>
    </row>
    <row r="304" spans="1:13" x14ac:dyDescent="0.25">
      <c r="A304" s="1"/>
      <c r="B304" s="1"/>
      <c r="C304" s="1"/>
      <c r="D304" s="1"/>
      <c r="E304" s="1" t="s">
        <v>358</v>
      </c>
      <c r="F304" s="1"/>
      <c r="G304" s="1"/>
      <c r="H304" s="1"/>
      <c r="I304" s="1"/>
      <c r="J304" s="2">
        <v>0</v>
      </c>
      <c r="K304" s="2">
        <v>23375.5</v>
      </c>
      <c r="L304" s="2">
        <f>ROUND((J304-K304),5)</f>
        <v>-23375.5</v>
      </c>
      <c r="M304" s="15">
        <f>ROUND(IF(K304=0, IF(J304=0, 0, 1), J304/K304),5)</f>
        <v>0</v>
      </c>
    </row>
    <row r="305" spans="1:13" x14ac:dyDescent="0.25">
      <c r="A305" s="1"/>
      <c r="B305" s="1"/>
      <c r="C305" s="1"/>
      <c r="D305" s="1"/>
      <c r="E305" s="1" t="s">
        <v>359</v>
      </c>
      <c r="F305" s="1"/>
      <c r="G305" s="1"/>
      <c r="H305" s="1"/>
      <c r="I305" s="1"/>
      <c r="J305" s="2">
        <v>0</v>
      </c>
      <c r="K305" s="2">
        <v>37548.5</v>
      </c>
      <c r="L305" s="2">
        <f>ROUND((J305-K305),5)</f>
        <v>-37548.5</v>
      </c>
      <c r="M305" s="15">
        <f>ROUND(IF(K305=0, IF(J305=0, 0, 1), J305/K305),5)</f>
        <v>0</v>
      </c>
    </row>
    <row r="306" spans="1:13" x14ac:dyDescent="0.25">
      <c r="A306" s="1"/>
      <c r="B306" s="1"/>
      <c r="C306" s="1"/>
      <c r="D306" s="1"/>
      <c r="E306" s="1" t="s">
        <v>360</v>
      </c>
      <c r="F306" s="1"/>
      <c r="G306" s="1"/>
      <c r="H306" s="1"/>
      <c r="I306" s="1"/>
      <c r="J306" s="2">
        <v>0</v>
      </c>
      <c r="K306" s="2">
        <v>14840</v>
      </c>
      <c r="L306" s="2">
        <f>ROUND((J306-K306),5)</f>
        <v>-14840</v>
      </c>
      <c r="M306" s="15">
        <f>ROUND(IF(K306=0, IF(J306=0, 0, 1), J306/K306),5)</f>
        <v>0</v>
      </c>
    </row>
    <row r="307" spans="1:13" x14ac:dyDescent="0.25">
      <c r="A307" s="1"/>
      <c r="B307" s="1"/>
      <c r="C307" s="1"/>
      <c r="D307" s="1"/>
      <c r="E307" s="1" t="s">
        <v>361</v>
      </c>
      <c r="F307" s="1"/>
      <c r="G307" s="1"/>
      <c r="H307" s="1"/>
      <c r="I307" s="1"/>
      <c r="J307" s="2">
        <v>0</v>
      </c>
      <c r="K307" s="2">
        <v>827</v>
      </c>
      <c r="L307" s="2">
        <f>ROUND((J307-K307),5)</f>
        <v>-827</v>
      </c>
      <c r="M307" s="15">
        <f>ROUND(IF(K307=0, IF(J307=0, 0, 1), J307/K307),5)</f>
        <v>0</v>
      </c>
    </row>
    <row r="308" spans="1:13" x14ac:dyDescent="0.25">
      <c r="A308" s="1"/>
      <c r="B308" s="1"/>
      <c r="C308" s="1"/>
      <c r="D308" s="1"/>
      <c r="E308" s="1" t="s">
        <v>362</v>
      </c>
      <c r="F308" s="1"/>
      <c r="G308" s="1"/>
      <c r="H308" s="1"/>
      <c r="I308" s="1"/>
      <c r="J308" s="2">
        <v>0</v>
      </c>
      <c r="K308" s="2">
        <v>45093</v>
      </c>
      <c r="L308" s="2">
        <f>ROUND((J308-K308),5)</f>
        <v>-45093</v>
      </c>
      <c r="M308" s="15">
        <f>ROUND(IF(K308=0, IF(J308=0, 0, 1), J308/K308),5)</f>
        <v>0</v>
      </c>
    </row>
    <row r="309" spans="1:13" ht="15.75" thickBot="1" x14ac:dyDescent="0.3">
      <c r="A309" s="1"/>
      <c r="B309" s="1"/>
      <c r="C309" s="1"/>
      <c r="D309" s="1"/>
      <c r="E309" s="1" t="s">
        <v>363</v>
      </c>
      <c r="F309" s="1"/>
      <c r="G309" s="1"/>
      <c r="H309" s="1"/>
      <c r="I309" s="1"/>
      <c r="J309" s="38">
        <v>0</v>
      </c>
      <c r="K309" s="38">
        <v>44348.5</v>
      </c>
      <c r="L309" s="38">
        <f>ROUND((J309-K309),5)</f>
        <v>-44348.5</v>
      </c>
      <c r="M309" s="39">
        <f>ROUND(IF(K309=0, IF(J309=0, 0, 1), J309/K309),5)</f>
        <v>0</v>
      </c>
    </row>
    <row r="310" spans="1:13" ht="15.75" thickBot="1" x14ac:dyDescent="0.3">
      <c r="A310" s="1"/>
      <c r="B310" s="1"/>
      <c r="C310" s="1"/>
      <c r="D310" s="1" t="s">
        <v>364</v>
      </c>
      <c r="E310" s="1"/>
      <c r="F310" s="1"/>
      <c r="G310" s="1"/>
      <c r="H310" s="1"/>
      <c r="I310" s="1"/>
      <c r="J310" s="5">
        <f>ROUND(SUM(J303:J309),5)</f>
        <v>0</v>
      </c>
      <c r="K310" s="5">
        <f>ROUND(SUM(K303:K309),5)</f>
        <v>166032.5</v>
      </c>
      <c r="L310" s="5">
        <f>ROUND((J310-K310),5)</f>
        <v>-166032.5</v>
      </c>
      <c r="M310" s="18">
        <f>ROUND(IF(K310=0, IF(J310=0, 0, 1), J310/K310),5)</f>
        <v>0</v>
      </c>
    </row>
    <row r="311" spans="1:13" ht="15.75" thickBot="1" x14ac:dyDescent="0.3">
      <c r="A311" s="1"/>
      <c r="B311" s="1"/>
      <c r="C311" s="1" t="s">
        <v>365</v>
      </c>
      <c r="D311" s="1"/>
      <c r="E311" s="1"/>
      <c r="F311" s="1"/>
      <c r="G311" s="1"/>
      <c r="H311" s="1"/>
      <c r="I311" s="1"/>
      <c r="J311" s="5">
        <f>ROUND(J286+J291+J302+J310,5)</f>
        <v>138022.26</v>
      </c>
      <c r="K311" s="5">
        <f>ROUND(K286+K291+K302+K310,5)</f>
        <v>166032.5</v>
      </c>
      <c r="L311" s="5">
        <f>ROUND((J311-K311),5)</f>
        <v>-28010.240000000002</v>
      </c>
      <c r="M311" s="18">
        <f>ROUND(IF(K311=0, IF(J311=0, 0, 1), J311/K311),5)</f>
        <v>0.83130000000000004</v>
      </c>
    </row>
    <row r="312" spans="1:13" ht="15.75" thickBot="1" x14ac:dyDescent="0.3">
      <c r="A312" s="1"/>
      <c r="B312" s="1" t="s">
        <v>366</v>
      </c>
      <c r="C312" s="1"/>
      <c r="D312" s="1"/>
      <c r="E312" s="1"/>
      <c r="F312" s="1"/>
      <c r="G312" s="1"/>
      <c r="H312" s="1"/>
      <c r="I312" s="1"/>
      <c r="J312" s="5">
        <f>ROUND(J246+J285-J311,5)</f>
        <v>75461.67</v>
      </c>
      <c r="K312" s="5">
        <f>ROUND(K246+K285-K311,5)</f>
        <v>-164032.5</v>
      </c>
      <c r="L312" s="5">
        <f>ROUND((J312-K312),5)</f>
        <v>239494.17</v>
      </c>
      <c r="M312" s="18">
        <f>ROUND(IF(K312=0, IF(J312=0, 0, 1), J312/K312),5)</f>
        <v>-0.46004</v>
      </c>
    </row>
    <row r="313" spans="1:13" s="8" customFormat="1" ht="12" thickBot="1" x14ac:dyDescent="0.25">
      <c r="A313" s="6" t="s">
        <v>77</v>
      </c>
      <c r="B313" s="6"/>
      <c r="C313" s="6"/>
      <c r="D313" s="6"/>
      <c r="E313" s="6"/>
      <c r="F313" s="6"/>
      <c r="G313" s="6"/>
      <c r="H313" s="6"/>
      <c r="I313" s="6"/>
      <c r="J313" s="7">
        <f>ROUND(J245+J312,5)</f>
        <v>484519.67</v>
      </c>
      <c r="K313" s="7">
        <f>ROUND(K245+K312,5)</f>
        <v>0</v>
      </c>
      <c r="L313" s="7">
        <f>ROUND((J313-K313),5)</f>
        <v>484519.67</v>
      </c>
      <c r="M313" s="19">
        <f>ROUND(IF(K313=0, IF(J313=0, 0, 1), J313/K313),5)</f>
        <v>1</v>
      </c>
    </row>
    <row r="314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12:33 PM
&amp;"Arial,Bold"&amp;8 01/08/25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38B12C-4BB6-4574-B5EE-0D2FB38C3D35}"/>
</file>

<file path=customXml/itemProps2.xml><?xml version="1.0" encoding="utf-8"?>
<ds:datastoreItem xmlns:ds="http://schemas.openxmlformats.org/officeDocument/2006/customXml" ds:itemID="{706B8E82-454B-4489-B60B-10682485832A}"/>
</file>

<file path=customXml/itemProps3.xml><?xml version="1.0" encoding="utf-8"?>
<ds:datastoreItem xmlns:ds="http://schemas.openxmlformats.org/officeDocument/2006/customXml" ds:itemID="{2FB8FA67-760A-4A4C-999E-F7785CDC5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DEC 2024 Balance Sheet</vt:lpstr>
      <vt:lpstr>DEC 2024 MTD I&amp;E</vt:lpstr>
      <vt:lpstr>DEC 2024 YTD I&amp;E</vt:lpstr>
      <vt:lpstr>DEC 2024 General Ledger</vt:lpstr>
      <vt:lpstr>Alert</vt:lpstr>
      <vt:lpstr>DEC 2024 BVA</vt:lpstr>
      <vt:lpstr>'DEC 2024 Balance Sheet'!Print_Titles</vt:lpstr>
      <vt:lpstr>'DEC 2024 BVA'!Print_Titles</vt:lpstr>
      <vt:lpstr>'DEC 2024 General Ledger'!Print_Titles</vt:lpstr>
      <vt:lpstr>'DEC 2024 MTD I&amp;E'!Print_Titles</vt:lpstr>
      <vt:lpstr>'DEC 2024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2025-01-08T19:28:51Z</dcterms:created>
  <dcterms:modified xsi:type="dcterms:W3CDTF">2025-01-08T19:33:50Z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