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8.xml" ContentType="application/vnd.ms-office.activeX+xml"/>
  <Override PartName="/xl/activeX/activeX10.xml" ContentType="application/vnd.ms-office.activeX+xml"/>
  <Override PartName="/xl/activeX/activeX5.bin" ContentType="application/vnd.ms-office.activeX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Documents/01 - Meeting Packets/01- Meeting Packets/02-February/19/"/>
    </mc:Choice>
  </mc:AlternateContent>
  <xr:revisionPtr revIDLastSave="0" documentId="8_{BAD1D2B7-A5C3-4D50-9011-1CEF7CA37E91}" xr6:coauthVersionLast="47" xr6:coauthVersionMax="47" xr10:uidLastSave="{00000000-0000-0000-0000-000000000000}"/>
  <bookViews>
    <workbookView xWindow="1950" yWindow="1950" windowWidth="21600" windowHeight="11295" firstSheet="1" activeTab="5" xr2:uid="{F52F1E9D-1BB1-4DC2-8155-78E43DCB39A7}"/>
  </bookViews>
  <sheets>
    <sheet name="JAN 2025 Balance Sheet" sheetId="1" r:id="rId1"/>
    <sheet name="JAN 2025 MTD I&amp;E" sheetId="2" r:id="rId2"/>
    <sheet name="JAN 2025 YTD I&amp;E" sheetId="3" r:id="rId3"/>
    <sheet name="JAN 2025 General Ledger" sheetId="4" r:id="rId4"/>
    <sheet name="Alert" sheetId="10" state="hidden" r:id="rId5"/>
    <sheet name="JAN 2025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'JAN 2025 Balance Sheet'!$A:$F,'JAN 2025 Balance Sheet'!$1:$1</definedName>
    <definedName name="_xlnm.Print_Titles" localSheetId="5">'JAN 2025 BVA'!$A:$I,'JAN 2025 BVA'!$1:$2</definedName>
    <definedName name="_xlnm.Print_Titles" localSheetId="3">'JAN 2025 General Ledger'!$A:$F,'JAN 2025 General Ledger'!$1:$1</definedName>
    <definedName name="_xlnm.Print_Titles" localSheetId="1">'JAN 2025 MTD I&amp;E'!$A:$I,'JAN 2025 MTD I&amp;E'!$1:$2</definedName>
    <definedName name="_xlnm.Print_Titles" localSheetId="2">'JAN 2025 YTD I&amp;E'!$A:$I,'JAN 2025 YTD I&amp;E'!$1:$2</definedName>
    <definedName name="QB_COLUMN_1" localSheetId="3" hidden="1">'JAN 2025 General Ledger'!$G$1</definedName>
    <definedName name="QB_COLUMN_17" localSheetId="3" hidden="1">'JAN 2025 General Ledger'!$M$1</definedName>
    <definedName name="QB_COLUMN_19" localSheetId="3" hidden="1">'JAN 2025 General Ledger'!$N$1</definedName>
    <definedName name="QB_COLUMN_20" localSheetId="3" hidden="1">'JAN 2025 General Ledger'!$O$1</definedName>
    <definedName name="QB_COLUMN_29" localSheetId="0" hidden="1">'JAN 2025 Balance Sheet'!$G$1</definedName>
    <definedName name="QB_COLUMN_3" localSheetId="3" hidden="1">'JAN 2025 General Ledger'!$H$1</definedName>
    <definedName name="QB_COLUMN_30" localSheetId="3" hidden="1">'JAN 2025 General Ledger'!$P$1</definedName>
    <definedName name="QB_COLUMN_31" localSheetId="3" hidden="1">'JAN 2025 General Ledger'!$Q$1</definedName>
    <definedName name="QB_COLUMN_4" localSheetId="3" hidden="1">'JAN 2025 General Ledger'!$I$1</definedName>
    <definedName name="QB_COLUMN_5" localSheetId="3" hidden="1">'JAN 2025 General Ledger'!$J$1</definedName>
    <definedName name="QB_COLUMN_59200" localSheetId="5" hidden="1">'JAN 2025 BVA'!$J$2</definedName>
    <definedName name="QB_COLUMN_59200" localSheetId="1" hidden="1">'JAN 2025 MTD I&amp;E'!$J$2</definedName>
    <definedName name="QB_COLUMN_59200" localSheetId="2" hidden="1">'JAN 2025 YTD I&amp;E'!$J$2</definedName>
    <definedName name="QB_COLUMN_63620" localSheetId="5" hidden="1">'JAN 2025 BVA'!$L$2</definedName>
    <definedName name="QB_COLUMN_63620" localSheetId="1" hidden="1">'JAN 2025 MTD I&amp;E'!$L$2</definedName>
    <definedName name="QB_COLUMN_63620" localSheetId="2" hidden="1">'JAN 2025 YTD I&amp;E'!$L$2</definedName>
    <definedName name="QB_COLUMN_64430" localSheetId="5" hidden="1">'JAN 2025 BVA'!$M$2</definedName>
    <definedName name="QB_COLUMN_64430" localSheetId="1" hidden="1">'JAN 2025 MTD I&amp;E'!$M$2</definedName>
    <definedName name="QB_COLUMN_64430" localSheetId="2" hidden="1">'JAN 2025 YTD I&amp;E'!$M$2</definedName>
    <definedName name="QB_COLUMN_7" localSheetId="3" hidden="1">'JAN 2025 General Ledger'!$K$1</definedName>
    <definedName name="QB_COLUMN_76210" localSheetId="5" hidden="1">'JAN 2025 BVA'!$K$2</definedName>
    <definedName name="QB_COLUMN_76210" localSheetId="1" hidden="1">'JAN 2025 MTD I&amp;E'!$K$2</definedName>
    <definedName name="QB_COLUMN_76210" localSheetId="2" hidden="1">'JAN 2025 YTD I&amp;E'!$K$2</definedName>
    <definedName name="QB_COLUMN_8" localSheetId="3" hidden="1">'JAN 2025 General Ledger'!$L$1</definedName>
    <definedName name="QB_DATA_0" localSheetId="0" hidden="1">'JAN 2025 Balance Sheet'!$6:$6,'JAN 2025 Balance Sheet'!$7:$7,'JAN 2025 Balance Sheet'!$8:$8,'JAN 2025 Balance Sheet'!$9:$9,'JAN 2025 Balance Sheet'!$10:$10,'JAN 2025 Balance Sheet'!$11:$11,'JAN 2025 Balance Sheet'!$12:$12,'JAN 2025 Balance Sheet'!$16:$16,'JAN 2025 Balance Sheet'!$17:$17,'JAN 2025 Balance Sheet'!$18:$18,'JAN 2025 Balance Sheet'!$19:$19,'JAN 2025 Balance Sheet'!$22:$22,'JAN 2025 Balance Sheet'!$26:$26,'JAN 2025 Balance Sheet'!$27:$27,'JAN 2025 Balance Sheet'!$28:$28,'JAN 2025 Balance Sheet'!$29:$29</definedName>
    <definedName name="QB_DATA_0" localSheetId="5" hidden="1">'JAN 2025 BVA'!$5:$5,'JAN 2025 BVA'!$6:$6,'JAN 2025 BVA'!$7:$7,'JAN 2025 BVA'!$8:$8,'JAN 2025 BVA'!$10:$10,'JAN 2025 BVA'!$11:$11,'JAN 2025 BVA'!$12:$12,'JAN 2025 BVA'!$13:$13,'JAN 2025 BVA'!$14:$14,'JAN 2025 BVA'!$15:$15,'JAN 2025 BVA'!$16:$16,'JAN 2025 BVA'!$17:$17,'JAN 2025 BVA'!$18:$18,'JAN 2025 BVA'!$19:$19,'JAN 2025 BVA'!$20:$20,'JAN 2025 BVA'!$21:$21</definedName>
    <definedName name="QB_DATA_0" localSheetId="3" hidden="1">'JAN 2025 General Ledger'!$3:$3,'JAN 2025 General Ledger'!$4:$4,'JAN 2025 General Ledger'!$5:$5,'JAN 2025 General Ledger'!$6:$6,'JAN 2025 General Ledger'!$7:$7,'JAN 2025 General Ledger'!$8:$8,'JAN 2025 General Ledger'!$9:$9,'JAN 2025 General Ledger'!$13:$13,'JAN 2025 General Ledger'!$18:$18,'JAN 2025 General Ledger'!$21:$21,'JAN 2025 General Ledger'!$22:$22,'JAN 2025 General Ledger'!$23:$23,'JAN 2025 General Ledger'!$24:$24,'JAN 2025 General Ledger'!$27:$27,'JAN 2025 General Ledger'!$28:$28,'JAN 2025 General Ledger'!$33:$33</definedName>
    <definedName name="QB_DATA_0" localSheetId="1" hidden="1">'JAN 2025 MTD I&amp;E'!$5:$5,'JAN 2025 MTD I&amp;E'!$6:$6,'JAN 2025 MTD I&amp;E'!$7:$7,'JAN 2025 MTD I&amp;E'!$8:$8,'JAN 2025 MTD I&amp;E'!$10:$10,'JAN 2025 MTD I&amp;E'!$11:$11,'JAN 2025 MTD I&amp;E'!$12:$12,'JAN 2025 MTD I&amp;E'!$13:$13,'JAN 2025 MTD I&amp;E'!$14:$14,'JAN 2025 MTD I&amp;E'!$15:$15,'JAN 2025 MTD I&amp;E'!$16:$16,'JAN 2025 MTD I&amp;E'!$17:$17,'JAN 2025 MTD I&amp;E'!$18:$18,'JAN 2025 MTD I&amp;E'!$19:$19,'JAN 2025 MTD I&amp;E'!$20:$20,'JAN 2025 MTD I&amp;E'!$21:$21</definedName>
    <definedName name="QB_DATA_0" localSheetId="2" hidden="1">'JAN 2025 YTD I&amp;E'!$5:$5,'JAN 2025 YTD I&amp;E'!$6:$6,'JAN 2025 YTD I&amp;E'!$7:$7,'JAN 2025 YTD I&amp;E'!$8:$8,'JAN 2025 YTD I&amp;E'!$10:$10,'JAN 2025 YTD I&amp;E'!$11:$11,'JAN 2025 YTD I&amp;E'!$12:$12,'JAN 2025 YTD I&amp;E'!$13:$13,'JAN 2025 YTD I&amp;E'!$14:$14,'JAN 2025 YTD I&amp;E'!$15:$15,'JAN 2025 YTD I&amp;E'!$16:$16,'JAN 2025 YTD I&amp;E'!$17:$17,'JAN 2025 YTD I&amp;E'!$18:$18,'JAN 2025 YTD I&amp;E'!$19:$19,'JAN 2025 YTD I&amp;E'!$20:$20,'JAN 2025 YTD I&amp;E'!$21:$21</definedName>
    <definedName name="QB_DATA_1" localSheetId="0" hidden="1">'JAN 2025 Balance Sheet'!$30:$30,'JAN 2025 Balance Sheet'!$31:$31,'JAN 2025 Balance Sheet'!$32:$32,'JAN 2025 Balance Sheet'!$33:$33,'JAN 2025 Balance Sheet'!$34:$34,'JAN 2025 Balance Sheet'!$41:$41,'JAN 2025 Balance Sheet'!$44:$44,'JAN 2025 Balance Sheet'!$47:$47,'JAN 2025 Balance Sheet'!$48:$48,'JAN 2025 Balance Sheet'!$50:$50,'JAN 2025 Balance Sheet'!$53:$53,'JAN 2025 Balance Sheet'!$54:$54,'JAN 2025 Balance Sheet'!$55:$55,'JAN 2025 Balance Sheet'!$56:$56,'JAN 2025 Balance Sheet'!$57:$57,'JAN 2025 Balance Sheet'!$60:$60</definedName>
    <definedName name="QB_DATA_1" localSheetId="5" hidden="1">'JAN 2025 BVA'!$22:$22,'JAN 2025 BVA'!$23:$23,'JAN 2025 BVA'!$24:$24,'JAN 2025 BVA'!$25:$25,'JAN 2025 BVA'!$26:$26,'JAN 2025 BVA'!$27:$27,'JAN 2025 BVA'!$28:$28,'JAN 2025 BVA'!$34:$34,'JAN 2025 BVA'!$35:$35,'JAN 2025 BVA'!$36:$36,'JAN 2025 BVA'!$37:$37,'JAN 2025 BVA'!$38:$38,'JAN 2025 BVA'!$39:$39,'JAN 2025 BVA'!$40:$40,'JAN 2025 BVA'!$43:$43,'JAN 2025 BVA'!$44:$44</definedName>
    <definedName name="QB_DATA_1" localSheetId="3" hidden="1">'JAN 2025 General Ledger'!$34:$34,'JAN 2025 General Ledger'!$37:$37,'JAN 2025 General Ledger'!$38:$38,'JAN 2025 General Ledger'!$39:$39,'JAN 2025 General Ledger'!$42:$42,'JAN 2025 General Ledger'!$43:$43,'JAN 2025 General Ledger'!$44:$44,'JAN 2025 General Ledger'!$45:$45,'JAN 2025 General Ledger'!$49:$49,'JAN 2025 General Ledger'!$50:$50,'JAN 2025 General Ledger'!$51:$51,'JAN 2025 General Ledger'!$54:$54,'JAN 2025 General Ledger'!$57:$57,'JAN 2025 General Ledger'!$60:$60,'JAN 2025 General Ledger'!$63:$63,'JAN 2025 General Ledger'!$64:$64</definedName>
    <definedName name="QB_DATA_1" localSheetId="1" hidden="1">'JAN 2025 MTD I&amp;E'!$22:$22,'JAN 2025 MTD I&amp;E'!$23:$23,'JAN 2025 MTD I&amp;E'!$24:$24,'JAN 2025 MTD I&amp;E'!$25:$25,'JAN 2025 MTD I&amp;E'!$26:$26,'JAN 2025 MTD I&amp;E'!$27:$27,'JAN 2025 MTD I&amp;E'!$33:$33,'JAN 2025 MTD I&amp;E'!$34:$34,'JAN 2025 MTD I&amp;E'!$35:$35,'JAN 2025 MTD I&amp;E'!$36:$36,'JAN 2025 MTD I&amp;E'!$37:$37,'JAN 2025 MTD I&amp;E'!$38:$38,'JAN 2025 MTD I&amp;E'!$39:$39,'JAN 2025 MTD I&amp;E'!$42:$42,'JAN 2025 MTD I&amp;E'!$43:$43,'JAN 2025 MTD I&amp;E'!$44:$44</definedName>
    <definedName name="QB_DATA_1" localSheetId="2" hidden="1">'JAN 2025 YTD I&amp;E'!$22:$22,'JAN 2025 YTD I&amp;E'!$23:$23,'JAN 2025 YTD I&amp;E'!$24:$24,'JAN 2025 YTD I&amp;E'!$25:$25,'JAN 2025 YTD I&amp;E'!$26:$26,'JAN 2025 YTD I&amp;E'!$27:$27,'JAN 2025 YTD I&amp;E'!$33:$33,'JAN 2025 YTD I&amp;E'!$34:$34,'JAN 2025 YTD I&amp;E'!$35:$35,'JAN 2025 YTD I&amp;E'!$36:$36,'JAN 2025 YTD I&amp;E'!$37:$37,'JAN 2025 YTD I&amp;E'!$38:$38,'JAN 2025 YTD I&amp;E'!$39:$39,'JAN 2025 YTD I&amp;E'!$42:$42,'JAN 2025 YTD I&amp;E'!$43:$43,'JAN 2025 YTD I&amp;E'!$44:$44</definedName>
    <definedName name="QB_DATA_10" localSheetId="5" hidden="1">'JAN 2025 BVA'!$216:$216,'JAN 2025 BVA'!$217:$217,'JAN 2025 BVA'!$219:$219,'JAN 2025 BVA'!$222:$222,'JAN 2025 BVA'!$223:$223,'JAN 2025 BVA'!$224:$224,'JAN 2025 BVA'!$227:$227,'JAN 2025 BVA'!$229:$229,'JAN 2025 BVA'!$230:$230,'JAN 2025 BVA'!$231:$231,'JAN 2025 BVA'!$232:$232,'JAN 2025 BVA'!$234:$234,'JAN 2025 BVA'!$236:$236,'JAN 2025 BVA'!$237:$237,'JAN 2025 BVA'!$238:$238,'JAN 2025 BVA'!$240:$240</definedName>
    <definedName name="QB_DATA_10" localSheetId="3" hidden="1">'JAN 2025 General Ledger'!$297:$297,'JAN 2025 General Ledger'!$300:$300,'JAN 2025 General Ledger'!$305:$305,'JAN 2025 General Ledger'!$306:$306,'JAN 2025 General Ledger'!$309:$309,'JAN 2025 General Ledger'!$310:$310,'JAN 2025 General Ledger'!$311:$311,'JAN 2025 General Ledger'!$314:$314,'JAN 2025 General Ledger'!$317:$317,'JAN 2025 General Ledger'!$320:$320,'JAN 2025 General Ledger'!$323:$323,'JAN 2025 General Ledger'!$324:$324,'JAN 2025 General Ledger'!$327:$327,'JAN 2025 General Ledger'!$330:$330,'JAN 2025 General Ledger'!$333:$333,'JAN 2025 General Ledger'!$339:$339</definedName>
    <definedName name="QB_DATA_10" localSheetId="1" hidden="1">'JAN 2025 MTD I&amp;E'!$216:$216,'JAN 2025 MTD I&amp;E'!$218:$218,'JAN 2025 MTD I&amp;E'!$221:$221,'JAN 2025 MTD I&amp;E'!$222:$222,'JAN 2025 MTD I&amp;E'!$223:$223,'JAN 2025 MTD I&amp;E'!$226:$226,'JAN 2025 MTD I&amp;E'!$228:$228,'JAN 2025 MTD I&amp;E'!$229:$229,'JAN 2025 MTD I&amp;E'!$230:$230,'JAN 2025 MTD I&amp;E'!$231:$231,'JAN 2025 MTD I&amp;E'!$233:$233,'JAN 2025 MTD I&amp;E'!$235:$235,'JAN 2025 MTD I&amp;E'!$236:$236,'JAN 2025 MTD I&amp;E'!$237:$237,'JAN 2025 MTD I&amp;E'!$239:$239,'JAN 2025 MTD I&amp;E'!$242:$242</definedName>
    <definedName name="QB_DATA_10" localSheetId="2" hidden="1">'JAN 2025 YTD I&amp;E'!$216:$216,'JAN 2025 YTD I&amp;E'!$218:$218,'JAN 2025 YTD I&amp;E'!$221:$221,'JAN 2025 YTD I&amp;E'!$222:$222,'JAN 2025 YTD I&amp;E'!$223:$223,'JAN 2025 YTD I&amp;E'!$226:$226,'JAN 2025 YTD I&amp;E'!$228:$228,'JAN 2025 YTD I&amp;E'!$229:$229,'JAN 2025 YTD I&amp;E'!$230:$230,'JAN 2025 YTD I&amp;E'!$231:$231,'JAN 2025 YTD I&amp;E'!$233:$233,'JAN 2025 YTD I&amp;E'!$235:$235,'JAN 2025 YTD I&amp;E'!$236:$236,'JAN 2025 YTD I&amp;E'!$237:$237,'JAN 2025 YTD I&amp;E'!$239:$239,'JAN 2025 YTD I&amp;E'!$242:$242</definedName>
    <definedName name="QB_DATA_11" localSheetId="5" hidden="1">'JAN 2025 BVA'!$243:$243,'JAN 2025 BVA'!$244:$244,'JAN 2025 BVA'!$245:$245,'JAN 2025 BVA'!$246:$246,'JAN 2025 BVA'!$247:$247,'JAN 2025 BVA'!$248:$248,'JAN 2025 BVA'!$250:$250,'JAN 2025 BVA'!$251:$251,'JAN 2025 BVA'!$253:$253,'JAN 2025 BVA'!$255:$255,'JAN 2025 BVA'!$262:$262,'JAN 2025 BVA'!$263:$263,'JAN 2025 BVA'!$264:$264,'JAN 2025 BVA'!$265:$265,'JAN 2025 BVA'!$266:$266,'JAN 2025 BVA'!$267:$267</definedName>
    <definedName name="QB_DATA_11" localSheetId="3" hidden="1">'JAN 2025 General Ledger'!$345:$345,'JAN 2025 General Ledger'!$348:$348,'JAN 2025 General Ledger'!$351:$351,'JAN 2025 General Ledger'!$352:$352,'JAN 2025 General Ledger'!$353:$353,'JAN 2025 General Ledger'!$359:$359,'JAN 2025 General Ledger'!$360:$360,'JAN 2025 General Ledger'!$361:$361,'JAN 2025 General Ledger'!$364:$364,'JAN 2025 General Ledger'!$367:$367,'JAN 2025 General Ledger'!$371:$371,'JAN 2025 General Ledger'!$376:$376,'JAN 2025 General Ledger'!$377:$377,'JAN 2025 General Ledger'!$378:$378,'JAN 2025 General Ledger'!$379:$379,'JAN 2025 General Ledger'!$380:$380</definedName>
    <definedName name="QB_DATA_11" localSheetId="1" hidden="1">'JAN 2025 MTD I&amp;E'!$243:$243,'JAN 2025 MTD I&amp;E'!$244:$244,'JAN 2025 MTD I&amp;E'!$245:$245,'JAN 2025 MTD I&amp;E'!$246:$246,'JAN 2025 MTD I&amp;E'!$247:$247,'JAN 2025 MTD I&amp;E'!$249:$249,'JAN 2025 MTD I&amp;E'!$250:$250,'JAN 2025 MTD I&amp;E'!$252:$252,'JAN 2025 MTD I&amp;E'!$254:$254,'JAN 2025 MTD I&amp;E'!$261:$261,'JAN 2025 MTD I&amp;E'!$262:$262,'JAN 2025 MTD I&amp;E'!$263:$263,'JAN 2025 MTD I&amp;E'!$264:$264,'JAN 2025 MTD I&amp;E'!$265:$265,'JAN 2025 MTD I&amp;E'!$266:$266,'JAN 2025 MTD I&amp;E'!$269:$269</definedName>
    <definedName name="QB_DATA_11" localSheetId="2" hidden="1">'JAN 2025 YTD I&amp;E'!$243:$243,'JAN 2025 YTD I&amp;E'!$244:$244,'JAN 2025 YTD I&amp;E'!$245:$245,'JAN 2025 YTD I&amp;E'!$246:$246,'JAN 2025 YTD I&amp;E'!$247:$247,'JAN 2025 YTD I&amp;E'!$249:$249,'JAN 2025 YTD I&amp;E'!$250:$250,'JAN 2025 YTD I&amp;E'!$252:$252,'JAN 2025 YTD I&amp;E'!$254:$254,'JAN 2025 YTD I&amp;E'!$261:$261,'JAN 2025 YTD I&amp;E'!$262:$262,'JAN 2025 YTD I&amp;E'!$263:$263,'JAN 2025 YTD I&amp;E'!$264:$264,'JAN 2025 YTD I&amp;E'!$265:$265,'JAN 2025 YTD I&amp;E'!$266:$266,'JAN 2025 YTD I&amp;E'!$269:$269</definedName>
    <definedName name="QB_DATA_12" localSheetId="5" hidden="1">'JAN 2025 BVA'!$270:$270,'JAN 2025 BVA'!$271:$271,'JAN 2025 BVA'!$272:$272,'JAN 2025 BVA'!$274:$274,'JAN 2025 BVA'!$276:$276,'JAN 2025 BVA'!$277:$277,'JAN 2025 BVA'!$278:$278,'JAN 2025 BVA'!$279:$279,'JAN 2025 BVA'!$280:$280,'JAN 2025 BVA'!$281:$281,'JAN 2025 BVA'!$286:$286,'JAN 2025 BVA'!$288:$288,'JAN 2025 BVA'!$289:$289,'JAN 2025 BVA'!$290:$290,'JAN 2025 BVA'!$291:$291,'JAN 2025 BVA'!$293:$293</definedName>
    <definedName name="QB_DATA_12" localSheetId="3" hidden="1">'JAN 2025 General Ledger'!$385:$385,'JAN 2025 General Ledger'!$386:$386,'JAN 2025 General Ledger'!$387:$387,'JAN 2025 General Ledger'!$388:$388,'JAN 2025 General Ledger'!$389:$389,'JAN 2025 General Ledger'!$395:$395,'JAN 2025 General Ledger'!$396:$396,'JAN 2025 General Ledger'!$397:$397,'JAN 2025 General Ledger'!$398:$398,'JAN 2025 General Ledger'!$402:$402,'JAN 2025 General Ledger'!$403:$403</definedName>
    <definedName name="QB_DATA_12" localSheetId="1" hidden="1">'JAN 2025 MTD I&amp;E'!$270:$270,'JAN 2025 MTD I&amp;E'!$271:$271,'JAN 2025 MTD I&amp;E'!$273:$273,'JAN 2025 MTD I&amp;E'!$275:$275,'JAN 2025 MTD I&amp;E'!$276:$276,'JAN 2025 MTD I&amp;E'!$277:$277,'JAN 2025 MTD I&amp;E'!$278:$278,'JAN 2025 MTD I&amp;E'!$279:$279,'JAN 2025 MTD I&amp;E'!$280:$280,'JAN 2025 MTD I&amp;E'!$285:$285,'JAN 2025 MTD I&amp;E'!$287:$287,'JAN 2025 MTD I&amp;E'!$288:$288,'JAN 2025 MTD I&amp;E'!$289:$289,'JAN 2025 MTD I&amp;E'!$290:$290,'JAN 2025 MTD I&amp;E'!$292:$292,'JAN 2025 MTD I&amp;E'!$293:$293</definedName>
    <definedName name="QB_DATA_12" localSheetId="2" hidden="1">'JAN 2025 YTD I&amp;E'!$270:$270,'JAN 2025 YTD I&amp;E'!$271:$271,'JAN 2025 YTD I&amp;E'!$273:$273,'JAN 2025 YTD I&amp;E'!$275:$275,'JAN 2025 YTD I&amp;E'!$276:$276,'JAN 2025 YTD I&amp;E'!$277:$277,'JAN 2025 YTD I&amp;E'!$278:$278,'JAN 2025 YTD I&amp;E'!$279:$279,'JAN 2025 YTD I&amp;E'!$280:$280,'JAN 2025 YTD I&amp;E'!$285:$285,'JAN 2025 YTD I&amp;E'!$287:$287,'JAN 2025 YTD I&amp;E'!$288:$288,'JAN 2025 YTD I&amp;E'!$289:$289,'JAN 2025 YTD I&amp;E'!$290:$290,'JAN 2025 YTD I&amp;E'!$292:$292,'JAN 2025 YTD I&amp;E'!$293:$293</definedName>
    <definedName name="QB_DATA_13" localSheetId="5" hidden="1">'JAN 2025 BVA'!$294:$294,'JAN 2025 BVA'!$295:$295,'JAN 2025 BVA'!$296:$296,'JAN 2025 BVA'!$298:$298,'JAN 2025 BVA'!$301:$301,'JAN 2025 BVA'!$302:$302</definedName>
    <definedName name="QB_DATA_13" localSheetId="1" hidden="1">'JAN 2025 MTD I&amp;E'!$294:$294,'JAN 2025 MTD I&amp;E'!$295:$295,'JAN 2025 MTD I&amp;E'!$297:$297,'JAN 2025 MTD I&amp;E'!$300:$300,'JAN 2025 MTD I&amp;E'!$301:$301</definedName>
    <definedName name="QB_DATA_13" localSheetId="2" hidden="1">'JAN 2025 YTD I&amp;E'!$294:$294,'JAN 2025 YTD I&amp;E'!$295:$295,'JAN 2025 YTD I&amp;E'!$297:$297,'JAN 2025 YTD I&amp;E'!$300:$300,'JAN 2025 YTD I&amp;E'!$301:$301</definedName>
    <definedName name="QB_DATA_2" localSheetId="0" hidden="1">'JAN 2025 Balance Sheet'!$61:$61,'JAN 2025 Balance Sheet'!$67:$67,'JAN 2025 Balance Sheet'!$69:$69,'JAN 2025 Balance Sheet'!$70:$70,'JAN 2025 Balance Sheet'!$71:$71,'JAN 2025 Balance Sheet'!$72:$72,'JAN 2025 Balance Sheet'!$73:$73,'JAN 2025 Balance Sheet'!$74:$74,'JAN 2025 Balance Sheet'!$76:$76,'JAN 2025 Balance Sheet'!$77:$77,'JAN 2025 Balance Sheet'!$78:$78</definedName>
    <definedName name="QB_DATA_2" localSheetId="5" hidden="1">'JAN 2025 BVA'!$45:$45,'JAN 2025 BVA'!$46:$46,'JAN 2025 BVA'!$47:$47,'JAN 2025 BVA'!$48:$48,'JAN 2025 BVA'!$50:$50,'JAN 2025 BVA'!$51:$51,'JAN 2025 BVA'!$52:$52,'JAN 2025 BVA'!$55:$55,'JAN 2025 BVA'!$56:$56,'JAN 2025 BVA'!$57:$57,'JAN 2025 BVA'!$58:$58,'JAN 2025 BVA'!$59:$59,'JAN 2025 BVA'!$60:$60,'JAN 2025 BVA'!$63:$63,'JAN 2025 BVA'!$64:$64,'JAN 2025 BVA'!$65:$65</definedName>
    <definedName name="QB_DATA_2" localSheetId="3" hidden="1">'JAN 2025 General Ledger'!$65:$65,'JAN 2025 General Ledger'!$66:$66,'JAN 2025 General Ledger'!$67:$67,'JAN 2025 General Ledger'!$68:$68,'JAN 2025 General Ledger'!$74:$74,'JAN 2025 General Ledger'!$75:$75,'JAN 2025 General Ledger'!$78:$78,'JAN 2025 General Ledger'!$79:$79,'JAN 2025 General Ledger'!$83:$83,'JAN 2025 General Ledger'!$84:$84,'JAN 2025 General Ledger'!$85:$85,'JAN 2025 General Ledger'!$86:$86,'JAN 2025 General Ledger'!$89:$89,'JAN 2025 General Ledger'!$92:$92,'JAN 2025 General Ledger'!$96:$96,'JAN 2025 General Ledger'!$97:$97</definedName>
    <definedName name="QB_DATA_2" localSheetId="1" hidden="1">'JAN 2025 MTD I&amp;E'!$45:$45,'JAN 2025 MTD I&amp;E'!$46:$46,'JAN 2025 MTD I&amp;E'!$47:$47,'JAN 2025 MTD I&amp;E'!$49:$49,'JAN 2025 MTD I&amp;E'!$50:$50,'JAN 2025 MTD I&amp;E'!$51:$51,'JAN 2025 MTD I&amp;E'!$54:$54,'JAN 2025 MTD I&amp;E'!$55:$55,'JAN 2025 MTD I&amp;E'!$56:$56,'JAN 2025 MTD I&amp;E'!$57:$57,'JAN 2025 MTD I&amp;E'!$58:$58,'JAN 2025 MTD I&amp;E'!$59:$59,'JAN 2025 MTD I&amp;E'!$62:$62,'JAN 2025 MTD I&amp;E'!$63:$63,'JAN 2025 MTD I&amp;E'!$64:$64,'JAN 2025 MTD I&amp;E'!$65:$65</definedName>
    <definedName name="QB_DATA_2" localSheetId="2" hidden="1">'JAN 2025 YTD I&amp;E'!$45:$45,'JAN 2025 YTD I&amp;E'!$46:$46,'JAN 2025 YTD I&amp;E'!$47:$47,'JAN 2025 YTD I&amp;E'!$49:$49,'JAN 2025 YTD I&amp;E'!$50:$50,'JAN 2025 YTD I&amp;E'!$51:$51,'JAN 2025 YTD I&amp;E'!$54:$54,'JAN 2025 YTD I&amp;E'!$55:$55,'JAN 2025 YTD I&amp;E'!$56:$56,'JAN 2025 YTD I&amp;E'!$57:$57,'JAN 2025 YTD I&amp;E'!$58:$58,'JAN 2025 YTD I&amp;E'!$59:$59,'JAN 2025 YTD I&amp;E'!$62:$62,'JAN 2025 YTD I&amp;E'!$63:$63,'JAN 2025 YTD I&amp;E'!$64:$64,'JAN 2025 YTD I&amp;E'!$65:$65</definedName>
    <definedName name="QB_DATA_3" localSheetId="5" hidden="1">'JAN 2025 BVA'!$66:$66,'JAN 2025 BVA'!$67:$67,'JAN 2025 BVA'!$68:$68,'JAN 2025 BVA'!$69:$69,'JAN 2025 BVA'!$73:$73,'JAN 2025 BVA'!$74:$74,'JAN 2025 BVA'!$75:$75,'JAN 2025 BVA'!$77:$77,'JAN 2025 BVA'!$78:$78,'JAN 2025 BVA'!$79:$79,'JAN 2025 BVA'!$80:$80,'JAN 2025 BVA'!$81:$81,'JAN 2025 BVA'!$82:$82,'JAN 2025 BVA'!$83:$83,'JAN 2025 BVA'!$84:$84,'JAN 2025 BVA'!$85:$85</definedName>
    <definedName name="QB_DATA_3" localSheetId="3" hidden="1">'JAN 2025 General Ledger'!$98:$98,'JAN 2025 General Ledger'!$99:$99,'JAN 2025 General Ledger'!$100:$100,'JAN 2025 General Ledger'!$101:$101,'JAN 2025 General Ledger'!$102:$102,'JAN 2025 General Ledger'!$103:$103,'JAN 2025 General Ledger'!$104:$104,'JAN 2025 General Ledger'!$105:$105,'JAN 2025 General Ledger'!$106:$106,'JAN 2025 General Ledger'!$107:$107,'JAN 2025 General Ledger'!$108:$108,'JAN 2025 General Ledger'!$109:$109,'JAN 2025 General Ledger'!$112:$112,'JAN 2025 General Ledger'!$115:$115,'JAN 2025 General Ledger'!$118:$118,'JAN 2025 General Ledger'!$119:$119</definedName>
    <definedName name="QB_DATA_3" localSheetId="1" hidden="1">'JAN 2025 MTD I&amp;E'!$66:$66,'JAN 2025 MTD I&amp;E'!$67:$67,'JAN 2025 MTD I&amp;E'!$68:$68,'JAN 2025 MTD I&amp;E'!$72:$72,'JAN 2025 MTD I&amp;E'!$73:$73,'JAN 2025 MTD I&amp;E'!$74:$74,'JAN 2025 MTD I&amp;E'!$76:$76,'JAN 2025 MTD I&amp;E'!$77:$77,'JAN 2025 MTD I&amp;E'!$78:$78,'JAN 2025 MTD I&amp;E'!$79:$79,'JAN 2025 MTD I&amp;E'!$80:$80,'JAN 2025 MTD I&amp;E'!$81:$81,'JAN 2025 MTD I&amp;E'!$82:$82,'JAN 2025 MTD I&amp;E'!$83:$83,'JAN 2025 MTD I&amp;E'!$84:$84,'JAN 2025 MTD I&amp;E'!$86:$86</definedName>
    <definedName name="QB_DATA_3" localSheetId="2" hidden="1">'JAN 2025 YTD I&amp;E'!$66:$66,'JAN 2025 YTD I&amp;E'!$67:$67,'JAN 2025 YTD I&amp;E'!$68:$68,'JAN 2025 YTD I&amp;E'!$72:$72,'JAN 2025 YTD I&amp;E'!$73:$73,'JAN 2025 YTD I&amp;E'!$74:$74,'JAN 2025 YTD I&amp;E'!$76:$76,'JAN 2025 YTD I&amp;E'!$77:$77,'JAN 2025 YTD I&amp;E'!$78:$78,'JAN 2025 YTD I&amp;E'!$79:$79,'JAN 2025 YTD I&amp;E'!$80:$80,'JAN 2025 YTD I&amp;E'!$81:$81,'JAN 2025 YTD I&amp;E'!$82:$82,'JAN 2025 YTD I&amp;E'!$83:$83,'JAN 2025 YTD I&amp;E'!$84:$84,'JAN 2025 YTD I&amp;E'!$86:$86</definedName>
    <definedName name="QB_DATA_4" localSheetId="5" hidden="1">'JAN 2025 BVA'!$87:$87,'JAN 2025 BVA'!$88:$88,'JAN 2025 BVA'!$89:$89,'JAN 2025 BVA'!$90:$90,'JAN 2025 BVA'!$91:$91,'JAN 2025 BVA'!$92:$92,'JAN 2025 BVA'!$93:$93,'JAN 2025 BVA'!$95:$95,'JAN 2025 BVA'!$97:$97,'JAN 2025 BVA'!$98:$98,'JAN 2025 BVA'!$99:$99,'JAN 2025 BVA'!$100:$100,'JAN 2025 BVA'!$101:$101,'JAN 2025 BVA'!$102:$102,'JAN 2025 BVA'!$103:$103,'JAN 2025 BVA'!$106:$106</definedName>
    <definedName name="QB_DATA_4" localSheetId="3" hidden="1">'JAN 2025 General Ledger'!$120:$120,'JAN 2025 General Ledger'!$121:$121,'JAN 2025 General Ledger'!$122:$122,'JAN 2025 General Ledger'!$126:$126,'JAN 2025 General Ledger'!$130:$130,'JAN 2025 General Ledger'!$131:$131,'JAN 2025 General Ledger'!$132:$132,'JAN 2025 General Ledger'!$133:$133,'JAN 2025 General Ledger'!$134:$134,'JAN 2025 General Ledger'!$135:$135,'JAN 2025 General Ledger'!$138:$138,'JAN 2025 General Ledger'!$139:$139,'JAN 2025 General Ledger'!$140:$140,'JAN 2025 General Ledger'!$141:$141,'JAN 2025 General Ledger'!$142:$142,'JAN 2025 General Ledger'!$145:$145</definedName>
    <definedName name="QB_DATA_4" localSheetId="1" hidden="1">'JAN 2025 MTD I&amp;E'!$87:$87,'JAN 2025 MTD I&amp;E'!$88:$88,'JAN 2025 MTD I&amp;E'!$89:$89,'JAN 2025 MTD I&amp;E'!$90:$90,'JAN 2025 MTD I&amp;E'!$91:$91,'JAN 2025 MTD I&amp;E'!$92:$92,'JAN 2025 MTD I&amp;E'!$94:$94,'JAN 2025 MTD I&amp;E'!$96:$96,'JAN 2025 MTD I&amp;E'!$97:$97,'JAN 2025 MTD I&amp;E'!$98:$98,'JAN 2025 MTD I&amp;E'!$99:$99,'JAN 2025 MTD I&amp;E'!$100:$100,'JAN 2025 MTD I&amp;E'!$101:$101,'JAN 2025 MTD I&amp;E'!$102:$102,'JAN 2025 MTD I&amp;E'!$105:$105,'JAN 2025 MTD I&amp;E'!$106:$106</definedName>
    <definedName name="QB_DATA_4" localSheetId="2" hidden="1">'JAN 2025 YTD I&amp;E'!$87:$87,'JAN 2025 YTD I&amp;E'!$88:$88,'JAN 2025 YTD I&amp;E'!$89:$89,'JAN 2025 YTD I&amp;E'!$90:$90,'JAN 2025 YTD I&amp;E'!$91:$91,'JAN 2025 YTD I&amp;E'!$92:$92,'JAN 2025 YTD I&amp;E'!$94:$94,'JAN 2025 YTD I&amp;E'!$96:$96,'JAN 2025 YTD I&amp;E'!$97:$97,'JAN 2025 YTD I&amp;E'!$98:$98,'JAN 2025 YTD I&amp;E'!$99:$99,'JAN 2025 YTD I&amp;E'!$100:$100,'JAN 2025 YTD I&amp;E'!$101:$101,'JAN 2025 YTD I&amp;E'!$102:$102,'JAN 2025 YTD I&amp;E'!$105:$105,'JAN 2025 YTD I&amp;E'!$106:$106</definedName>
    <definedName name="QB_DATA_5" localSheetId="5" hidden="1">'JAN 2025 BVA'!$107:$107,'JAN 2025 BVA'!$108:$108,'JAN 2025 BVA'!$109:$109,'JAN 2025 BVA'!$111:$111,'JAN 2025 BVA'!$114:$114,'JAN 2025 BVA'!$115:$115,'JAN 2025 BVA'!$116:$116,'JAN 2025 BVA'!$117:$117,'JAN 2025 BVA'!$118:$118,'JAN 2025 BVA'!$121:$121,'JAN 2025 BVA'!$124:$124,'JAN 2025 BVA'!$125:$125,'JAN 2025 BVA'!$128:$128,'JAN 2025 BVA'!$129:$129,'JAN 2025 BVA'!$132:$132,'JAN 2025 BVA'!$133:$133</definedName>
    <definedName name="QB_DATA_5" localSheetId="3" hidden="1">'JAN 2025 General Ledger'!$146:$146,'JAN 2025 General Ledger'!$147:$147,'JAN 2025 General Ledger'!$148:$148,'JAN 2025 General Ledger'!$151:$151,'JAN 2025 General Ledger'!$152:$152,'JAN 2025 General Ledger'!$153:$153,'JAN 2025 General Ledger'!$154:$154,'JAN 2025 General Ledger'!$155:$155,'JAN 2025 General Ledger'!$156:$156,'JAN 2025 General Ledger'!$157:$157,'JAN 2025 General Ledger'!$160:$160,'JAN 2025 General Ledger'!$165:$165,'JAN 2025 General Ledger'!$166:$166,'JAN 2025 General Ledger'!$167:$167,'JAN 2025 General Ledger'!$170:$170,'JAN 2025 General Ledger'!$171:$171</definedName>
    <definedName name="QB_DATA_5" localSheetId="1" hidden="1">'JAN 2025 MTD I&amp;E'!$107:$107,'JAN 2025 MTD I&amp;E'!$108:$108,'JAN 2025 MTD I&amp;E'!$110:$110,'JAN 2025 MTD I&amp;E'!$113:$113,'JAN 2025 MTD I&amp;E'!$114:$114,'JAN 2025 MTD I&amp;E'!$115:$115,'JAN 2025 MTD I&amp;E'!$116:$116,'JAN 2025 MTD I&amp;E'!$117:$117,'JAN 2025 MTD I&amp;E'!$120:$120,'JAN 2025 MTD I&amp;E'!$123:$123,'JAN 2025 MTD I&amp;E'!$124:$124,'JAN 2025 MTD I&amp;E'!$127:$127,'JAN 2025 MTD I&amp;E'!$128:$128,'JAN 2025 MTD I&amp;E'!$131:$131,'JAN 2025 MTD I&amp;E'!$132:$132,'JAN 2025 MTD I&amp;E'!$134:$134</definedName>
    <definedName name="QB_DATA_5" localSheetId="2" hidden="1">'JAN 2025 YTD I&amp;E'!$107:$107,'JAN 2025 YTD I&amp;E'!$108:$108,'JAN 2025 YTD I&amp;E'!$110:$110,'JAN 2025 YTD I&amp;E'!$113:$113,'JAN 2025 YTD I&amp;E'!$114:$114,'JAN 2025 YTD I&amp;E'!$115:$115,'JAN 2025 YTD I&amp;E'!$116:$116,'JAN 2025 YTD I&amp;E'!$117:$117,'JAN 2025 YTD I&amp;E'!$120:$120,'JAN 2025 YTD I&amp;E'!$123:$123,'JAN 2025 YTD I&amp;E'!$124:$124,'JAN 2025 YTD I&amp;E'!$127:$127,'JAN 2025 YTD I&amp;E'!$128:$128,'JAN 2025 YTD I&amp;E'!$131:$131,'JAN 2025 YTD I&amp;E'!$132:$132,'JAN 2025 YTD I&amp;E'!$134:$134</definedName>
    <definedName name="QB_DATA_6" localSheetId="5" hidden="1">'JAN 2025 BVA'!$135:$135,'JAN 2025 BVA'!$137:$137,'JAN 2025 BVA'!$139:$139,'JAN 2025 BVA'!$140:$140,'JAN 2025 BVA'!$141:$141,'JAN 2025 BVA'!$142:$142,'JAN 2025 BVA'!$143:$143,'JAN 2025 BVA'!$144:$144,'JAN 2025 BVA'!$148:$148,'JAN 2025 BVA'!$149:$149,'JAN 2025 BVA'!$150:$150,'JAN 2025 BVA'!$151:$151,'JAN 2025 BVA'!$153:$153,'JAN 2025 BVA'!$154:$154,'JAN 2025 BVA'!$155:$155,'JAN 2025 BVA'!$157:$157</definedName>
    <definedName name="QB_DATA_6" localSheetId="3" hidden="1">'JAN 2025 General Ledger'!$172:$172,'JAN 2025 General Ledger'!$173:$173,'JAN 2025 General Ledger'!$174:$174,'JAN 2025 General Ledger'!$175:$175,'JAN 2025 General Ledger'!$176:$176,'JAN 2025 General Ledger'!$177:$177,'JAN 2025 General Ledger'!$178:$178,'JAN 2025 General Ledger'!$181:$181,'JAN 2025 General Ledger'!$182:$182,'JAN 2025 General Ledger'!$183:$183,'JAN 2025 General Ledger'!$184:$184,'JAN 2025 General Ledger'!$185:$185,'JAN 2025 General Ledger'!$186:$186,'JAN 2025 General Ledger'!$187:$187,'JAN 2025 General Ledger'!$188:$188,'JAN 2025 General Ledger'!$189:$189</definedName>
    <definedName name="QB_DATA_6" localSheetId="1" hidden="1">'JAN 2025 MTD I&amp;E'!$136:$136,'JAN 2025 MTD I&amp;E'!$138:$138,'JAN 2025 MTD I&amp;E'!$139:$139,'JAN 2025 MTD I&amp;E'!$140:$140,'JAN 2025 MTD I&amp;E'!$141:$141,'JAN 2025 MTD I&amp;E'!$142:$142,'JAN 2025 MTD I&amp;E'!$143:$143,'JAN 2025 MTD I&amp;E'!$147:$147,'JAN 2025 MTD I&amp;E'!$148:$148,'JAN 2025 MTD I&amp;E'!$149:$149,'JAN 2025 MTD I&amp;E'!$150:$150,'JAN 2025 MTD I&amp;E'!$152:$152,'JAN 2025 MTD I&amp;E'!$153:$153,'JAN 2025 MTD I&amp;E'!$154:$154,'JAN 2025 MTD I&amp;E'!$156:$156,'JAN 2025 MTD I&amp;E'!$157:$157</definedName>
    <definedName name="QB_DATA_6" localSheetId="2" hidden="1">'JAN 2025 YTD I&amp;E'!$136:$136,'JAN 2025 YTD I&amp;E'!$138:$138,'JAN 2025 YTD I&amp;E'!$139:$139,'JAN 2025 YTD I&amp;E'!$140:$140,'JAN 2025 YTD I&amp;E'!$141:$141,'JAN 2025 YTD I&amp;E'!$142:$142,'JAN 2025 YTD I&amp;E'!$143:$143,'JAN 2025 YTD I&amp;E'!$147:$147,'JAN 2025 YTD I&amp;E'!$148:$148,'JAN 2025 YTD I&amp;E'!$149:$149,'JAN 2025 YTD I&amp;E'!$150:$150,'JAN 2025 YTD I&amp;E'!$152:$152,'JAN 2025 YTD I&amp;E'!$153:$153,'JAN 2025 YTD I&amp;E'!$154:$154,'JAN 2025 YTD I&amp;E'!$156:$156,'JAN 2025 YTD I&amp;E'!$157:$157</definedName>
    <definedName name="QB_DATA_7" localSheetId="5" hidden="1">'JAN 2025 BVA'!$158:$158,'JAN 2025 BVA'!$160:$160,'JAN 2025 BVA'!$163:$163,'JAN 2025 BVA'!$164:$164,'JAN 2025 BVA'!$165:$165,'JAN 2025 BVA'!$168:$168,'JAN 2025 BVA'!$169:$169,'JAN 2025 BVA'!$170:$170,'JAN 2025 BVA'!$171:$171,'JAN 2025 BVA'!$172:$172,'JAN 2025 BVA'!$173:$173,'JAN 2025 BVA'!$176:$176,'JAN 2025 BVA'!$177:$177,'JAN 2025 BVA'!$178:$178,'JAN 2025 BVA'!$180:$180,'JAN 2025 BVA'!$181:$181</definedName>
    <definedName name="QB_DATA_7" localSheetId="3" hidden="1">'JAN 2025 General Ledger'!$190:$190,'JAN 2025 General Ledger'!$193:$193,'JAN 2025 General Ledger'!$194:$194,'JAN 2025 General Ledger'!$200:$200,'JAN 2025 General Ledger'!$207:$207,'JAN 2025 General Ledger'!$210:$210,'JAN 2025 General Ledger'!$211:$211,'JAN 2025 General Ledger'!$212:$212,'JAN 2025 General Ledger'!$213:$213,'JAN 2025 General Ledger'!$214:$214,'JAN 2025 General Ledger'!$215:$215,'JAN 2025 General Ledger'!$216:$216,'JAN 2025 General Ledger'!$217:$217,'JAN 2025 General Ledger'!$218:$218,'JAN 2025 General Ledger'!$219:$219,'JAN 2025 General Ledger'!$220:$220</definedName>
    <definedName name="QB_DATA_7" localSheetId="1" hidden="1">'JAN 2025 MTD I&amp;E'!$159:$159,'JAN 2025 MTD I&amp;E'!$162:$162,'JAN 2025 MTD I&amp;E'!$163:$163,'JAN 2025 MTD I&amp;E'!$164:$164,'JAN 2025 MTD I&amp;E'!$167:$167,'JAN 2025 MTD I&amp;E'!$168:$168,'JAN 2025 MTD I&amp;E'!$169:$169,'JAN 2025 MTD I&amp;E'!$170:$170,'JAN 2025 MTD I&amp;E'!$171:$171,'JAN 2025 MTD I&amp;E'!$172:$172,'JAN 2025 MTD I&amp;E'!$175:$175,'JAN 2025 MTD I&amp;E'!$176:$176,'JAN 2025 MTD I&amp;E'!$177:$177,'JAN 2025 MTD I&amp;E'!$179:$179,'JAN 2025 MTD I&amp;E'!$180:$180,'JAN 2025 MTD I&amp;E'!$181:$181</definedName>
    <definedName name="QB_DATA_7" localSheetId="2" hidden="1">'JAN 2025 YTD I&amp;E'!$159:$159,'JAN 2025 YTD I&amp;E'!$162:$162,'JAN 2025 YTD I&amp;E'!$163:$163,'JAN 2025 YTD I&amp;E'!$164:$164,'JAN 2025 YTD I&amp;E'!$167:$167,'JAN 2025 YTD I&amp;E'!$168:$168,'JAN 2025 YTD I&amp;E'!$169:$169,'JAN 2025 YTD I&amp;E'!$170:$170,'JAN 2025 YTD I&amp;E'!$171:$171,'JAN 2025 YTD I&amp;E'!$172:$172,'JAN 2025 YTD I&amp;E'!$175:$175,'JAN 2025 YTD I&amp;E'!$176:$176,'JAN 2025 YTD I&amp;E'!$177:$177,'JAN 2025 YTD I&amp;E'!$179:$179,'JAN 2025 YTD I&amp;E'!$180:$180,'JAN 2025 YTD I&amp;E'!$181:$181</definedName>
    <definedName name="QB_DATA_8" localSheetId="5" hidden="1">'JAN 2025 BVA'!$182:$182,'JAN 2025 BVA'!$183:$183,'JAN 2025 BVA'!$184:$184,'JAN 2025 BVA'!$185:$185,'JAN 2025 BVA'!$186:$186,'JAN 2025 BVA'!$187:$187,'JAN 2025 BVA'!$188:$188,'JAN 2025 BVA'!$189:$189,'JAN 2025 BVA'!$192:$192,'JAN 2025 BVA'!$193:$193,'JAN 2025 BVA'!$194:$194,'JAN 2025 BVA'!$195:$195,'JAN 2025 BVA'!$196:$196,'JAN 2025 BVA'!$197:$197,'JAN 2025 BVA'!$198:$198,'JAN 2025 BVA'!$199:$199</definedName>
    <definedName name="QB_DATA_8" localSheetId="3" hidden="1">'JAN 2025 General Ledger'!$221:$221,'JAN 2025 General Ledger'!$222:$222,'JAN 2025 General Ledger'!$223:$223,'JAN 2025 General Ledger'!$224:$224,'JAN 2025 General Ledger'!$230:$230,'JAN 2025 General Ledger'!$231:$231,'JAN 2025 General Ledger'!$234:$234,'JAN 2025 General Ledger'!$237:$237,'JAN 2025 General Ledger'!$240:$240,'JAN 2025 General Ledger'!$246:$246,'JAN 2025 General Ledger'!$249:$249,'JAN 2025 General Ledger'!$252:$252,'JAN 2025 General Ledger'!$256:$256,'JAN 2025 General Ledger'!$257:$257,'JAN 2025 General Ledger'!$258:$258,'JAN 2025 General Ledger'!$259:$259</definedName>
    <definedName name="QB_DATA_8" localSheetId="1" hidden="1">'JAN 2025 MTD I&amp;E'!$182:$182,'JAN 2025 MTD I&amp;E'!$183:$183,'JAN 2025 MTD I&amp;E'!$184:$184,'JAN 2025 MTD I&amp;E'!$185:$185,'JAN 2025 MTD I&amp;E'!$186:$186,'JAN 2025 MTD I&amp;E'!$187:$187,'JAN 2025 MTD I&amp;E'!$188:$188,'JAN 2025 MTD I&amp;E'!$191:$191,'JAN 2025 MTD I&amp;E'!$192:$192,'JAN 2025 MTD I&amp;E'!$193:$193,'JAN 2025 MTD I&amp;E'!$194:$194,'JAN 2025 MTD I&amp;E'!$195:$195,'JAN 2025 MTD I&amp;E'!$196:$196,'JAN 2025 MTD I&amp;E'!$197:$197,'JAN 2025 MTD I&amp;E'!$198:$198,'JAN 2025 MTD I&amp;E'!$199:$199</definedName>
    <definedName name="QB_DATA_8" localSheetId="2" hidden="1">'JAN 2025 YTD I&amp;E'!$182:$182,'JAN 2025 YTD I&amp;E'!$183:$183,'JAN 2025 YTD I&amp;E'!$184:$184,'JAN 2025 YTD I&amp;E'!$185:$185,'JAN 2025 YTD I&amp;E'!$186:$186,'JAN 2025 YTD I&amp;E'!$187:$187,'JAN 2025 YTD I&amp;E'!$188:$188,'JAN 2025 YTD I&amp;E'!$191:$191,'JAN 2025 YTD I&amp;E'!$192:$192,'JAN 2025 YTD I&amp;E'!$193:$193,'JAN 2025 YTD I&amp;E'!$194:$194,'JAN 2025 YTD I&amp;E'!$195:$195,'JAN 2025 YTD I&amp;E'!$196:$196,'JAN 2025 YTD I&amp;E'!$197:$197,'JAN 2025 YTD I&amp;E'!$198:$198,'JAN 2025 YTD I&amp;E'!$199:$199</definedName>
    <definedName name="QB_DATA_9" localSheetId="5" hidden="1">'JAN 2025 BVA'!$200:$200,'JAN 2025 BVA'!$201:$201,'JAN 2025 BVA'!$202:$202,'JAN 2025 BVA'!$203:$203,'JAN 2025 BVA'!$204:$204,'JAN 2025 BVA'!$205:$205,'JAN 2025 BVA'!$206:$206,'JAN 2025 BVA'!$207:$207,'JAN 2025 BVA'!$208:$208,'JAN 2025 BVA'!$209:$209,'JAN 2025 BVA'!$210:$210,'JAN 2025 BVA'!$211:$211,'JAN 2025 BVA'!$212:$212,'JAN 2025 BVA'!$213:$213,'JAN 2025 BVA'!$214:$214,'JAN 2025 BVA'!$215:$215</definedName>
    <definedName name="QB_DATA_9" localSheetId="3" hidden="1">'JAN 2025 General Ledger'!$260:$260,'JAN 2025 General Ledger'!$264:$264,'JAN 2025 General Ledger'!$270:$270,'JAN 2025 General Ledger'!$275:$275,'JAN 2025 General Ledger'!$276:$276,'JAN 2025 General Ledger'!$277:$277,'JAN 2025 General Ledger'!$278:$278,'JAN 2025 General Ledger'!$279:$279,'JAN 2025 General Ledger'!$280:$280,'JAN 2025 General Ledger'!$281:$281,'JAN 2025 General Ledger'!$282:$282,'JAN 2025 General Ledger'!$283:$283,'JAN 2025 General Ledger'!$286:$286,'JAN 2025 General Ledger'!$291:$291,'JAN 2025 General Ledger'!$292:$292,'JAN 2025 General Ledger'!$296:$296</definedName>
    <definedName name="QB_DATA_9" localSheetId="1" hidden="1">'JAN 2025 MTD I&amp;E'!$200:$200,'JAN 2025 MTD I&amp;E'!$201:$201,'JAN 2025 MTD I&amp;E'!$202:$202,'JAN 2025 MTD I&amp;E'!$203:$203,'JAN 2025 MTD I&amp;E'!$204:$204,'JAN 2025 MTD I&amp;E'!$205:$205,'JAN 2025 MTD I&amp;E'!$206:$206,'JAN 2025 MTD I&amp;E'!$207:$207,'JAN 2025 MTD I&amp;E'!$208:$208,'JAN 2025 MTD I&amp;E'!$209:$209,'JAN 2025 MTD I&amp;E'!$210:$210,'JAN 2025 MTD I&amp;E'!$211:$211,'JAN 2025 MTD I&amp;E'!$212:$212,'JAN 2025 MTD I&amp;E'!$213:$213,'JAN 2025 MTD I&amp;E'!$214:$214,'JAN 2025 MTD I&amp;E'!$215:$215</definedName>
    <definedName name="QB_DATA_9" localSheetId="2" hidden="1">'JAN 2025 YTD I&amp;E'!$200:$200,'JAN 2025 YTD I&amp;E'!$201:$201,'JAN 2025 YTD I&amp;E'!$202:$202,'JAN 2025 YTD I&amp;E'!$203:$203,'JAN 2025 YTD I&amp;E'!$204:$204,'JAN 2025 YTD I&amp;E'!$205:$205,'JAN 2025 YTD I&amp;E'!$206:$206,'JAN 2025 YTD I&amp;E'!$207:$207,'JAN 2025 YTD I&amp;E'!$208:$208,'JAN 2025 YTD I&amp;E'!$209:$209,'JAN 2025 YTD I&amp;E'!$210:$210,'JAN 2025 YTD I&amp;E'!$211:$211,'JAN 2025 YTD I&amp;E'!$212:$212,'JAN 2025 YTD I&amp;E'!$213:$213,'JAN 2025 YTD I&amp;E'!$214:$214,'JAN 2025 YTD I&amp;E'!$215:$215</definedName>
    <definedName name="QB_FORMULA_0" localSheetId="0" hidden="1">'JAN 2025 Balance Sheet'!$G$13,'JAN 2025 Balance Sheet'!$G$14,'JAN 2025 Balance Sheet'!$G$20,'JAN 2025 Balance Sheet'!$G$23,'JAN 2025 Balance Sheet'!$G$24,'JAN 2025 Balance Sheet'!$G$35,'JAN 2025 Balance Sheet'!$G$36,'JAN 2025 Balance Sheet'!$G$42,'JAN 2025 Balance Sheet'!$G$45,'JAN 2025 Balance Sheet'!$G$51,'JAN 2025 Balance Sheet'!$G$58,'JAN 2025 Balance Sheet'!$G$62,'JAN 2025 Balance Sheet'!$G$63,'JAN 2025 Balance Sheet'!$G$64,'JAN 2025 Balance Sheet'!$G$65,'JAN 2025 Balance Sheet'!$G$75</definedName>
    <definedName name="QB_FORMULA_0" localSheetId="5" hidden="1">'JAN 2025 BVA'!$L$5,'JAN 2025 BVA'!$M$5,'JAN 2025 BVA'!$L$6,'JAN 2025 BVA'!$M$6,'JAN 2025 BVA'!$L$7,'JAN 2025 BVA'!$M$7,'JAN 2025 BVA'!$L$8,'JAN 2025 BVA'!$M$8,'JAN 2025 BVA'!$L$10,'JAN 2025 BVA'!$M$10,'JAN 2025 BVA'!$L$11,'JAN 2025 BVA'!$M$11,'JAN 2025 BVA'!$L$12,'JAN 2025 BVA'!$M$12,'JAN 2025 BVA'!$L$14,'JAN 2025 BVA'!$M$14</definedName>
    <definedName name="QB_FORMULA_0" localSheetId="3" hidden="1">'JAN 2025 General Ledger'!$Q$3,'JAN 2025 General Ledger'!$Q$4,'JAN 2025 General Ledger'!$Q$5,'JAN 2025 General Ledger'!$Q$6,'JAN 2025 General Ledger'!$Q$7,'JAN 2025 General Ledger'!$Q$8,'JAN 2025 General Ledger'!$Q$9,'JAN 2025 General Ledger'!$P$10,'JAN 2025 General Ledger'!$Q$10,'JAN 2025 General Ledger'!$Q$13,'JAN 2025 General Ledger'!$P$14,'JAN 2025 General Ledger'!$Q$14,'JAN 2025 General Ledger'!$P$15,'JAN 2025 General Ledger'!$Q$15,'JAN 2025 General Ledger'!$Q$18,'JAN 2025 General Ledger'!$P$19</definedName>
    <definedName name="QB_FORMULA_0" localSheetId="1" hidden="1">'JAN 2025 MTD I&amp;E'!$L$5,'JAN 2025 MTD I&amp;E'!$M$5,'JAN 2025 MTD I&amp;E'!$L$6,'JAN 2025 MTD I&amp;E'!$M$6,'JAN 2025 MTD I&amp;E'!$L$7,'JAN 2025 MTD I&amp;E'!$M$7,'JAN 2025 MTD I&amp;E'!$L$8,'JAN 2025 MTD I&amp;E'!$M$8,'JAN 2025 MTD I&amp;E'!$L$10,'JAN 2025 MTD I&amp;E'!$M$10,'JAN 2025 MTD I&amp;E'!$L$11,'JAN 2025 MTD I&amp;E'!$M$11,'JAN 2025 MTD I&amp;E'!$L$12,'JAN 2025 MTD I&amp;E'!$M$12,'JAN 2025 MTD I&amp;E'!$L$13,'JAN 2025 MTD I&amp;E'!$M$13</definedName>
    <definedName name="QB_FORMULA_0" localSheetId="2" hidden="1">'JAN 2025 YTD I&amp;E'!$L$5,'JAN 2025 YTD I&amp;E'!$M$5,'JAN 2025 YTD I&amp;E'!$L$6,'JAN 2025 YTD I&amp;E'!$M$6,'JAN 2025 YTD I&amp;E'!$L$7,'JAN 2025 YTD I&amp;E'!$M$7,'JAN 2025 YTD I&amp;E'!$L$8,'JAN 2025 YTD I&amp;E'!$M$8,'JAN 2025 YTD I&amp;E'!$L$10,'JAN 2025 YTD I&amp;E'!$M$10,'JAN 2025 YTD I&amp;E'!$L$11,'JAN 2025 YTD I&amp;E'!$M$11,'JAN 2025 YTD I&amp;E'!$L$12,'JAN 2025 YTD I&amp;E'!$M$12,'JAN 2025 YTD I&amp;E'!$L$13,'JAN 2025 YTD I&amp;E'!$M$13</definedName>
    <definedName name="QB_FORMULA_1" localSheetId="0" hidden="1">'JAN 2025 Balance Sheet'!$G$79,'JAN 2025 Balance Sheet'!$G$80</definedName>
    <definedName name="QB_FORMULA_1" localSheetId="5" hidden="1">'JAN 2025 BVA'!$L$15,'JAN 2025 BVA'!$M$15,'JAN 2025 BVA'!$L$16,'JAN 2025 BVA'!$M$16,'JAN 2025 BVA'!$L$17,'JAN 2025 BVA'!$M$17,'JAN 2025 BVA'!$L$18,'JAN 2025 BVA'!$M$18,'JAN 2025 BVA'!$L$19,'JAN 2025 BVA'!$M$19,'JAN 2025 BVA'!$L$20,'JAN 2025 BVA'!$M$20,'JAN 2025 BVA'!$L$21,'JAN 2025 BVA'!$M$21,'JAN 2025 BVA'!$L$22,'JAN 2025 BVA'!$M$22</definedName>
    <definedName name="QB_FORMULA_1" localSheetId="3" hidden="1">'JAN 2025 General Ledger'!$Q$19,'JAN 2025 General Ledger'!$Q$21,'JAN 2025 General Ledger'!$Q$22,'JAN 2025 General Ledger'!$Q$23,'JAN 2025 General Ledger'!$Q$24,'JAN 2025 General Ledger'!$P$25,'JAN 2025 General Ledger'!$Q$25,'JAN 2025 General Ledger'!$Q$27,'JAN 2025 General Ledger'!$Q$28,'JAN 2025 General Ledger'!$P$29,'JAN 2025 General Ledger'!$Q$29,'JAN 2025 General Ledger'!$P$30,'JAN 2025 General Ledger'!$Q$30,'JAN 2025 General Ledger'!$Q$33,'JAN 2025 General Ledger'!$Q$34,'JAN 2025 General Ledger'!$P$35</definedName>
    <definedName name="QB_FORMULA_1" localSheetId="1" hidden="1">'JAN 2025 MTD I&amp;E'!$L$14,'JAN 2025 MTD I&amp;E'!$M$14,'JAN 2025 MTD I&amp;E'!$L$15,'JAN 2025 MTD I&amp;E'!$M$15,'JAN 2025 MTD I&amp;E'!$L$16,'JAN 2025 MTD I&amp;E'!$M$16,'JAN 2025 MTD I&amp;E'!$L$17,'JAN 2025 MTD I&amp;E'!$M$17,'JAN 2025 MTD I&amp;E'!$L$18,'JAN 2025 MTD I&amp;E'!$M$18,'JAN 2025 MTD I&amp;E'!$L$19,'JAN 2025 MTD I&amp;E'!$M$19,'JAN 2025 MTD I&amp;E'!$L$20,'JAN 2025 MTD I&amp;E'!$M$20,'JAN 2025 MTD I&amp;E'!$L$21,'JAN 2025 MTD I&amp;E'!$M$21</definedName>
    <definedName name="QB_FORMULA_1" localSheetId="2" hidden="1">'JAN 2025 YTD I&amp;E'!$L$14,'JAN 2025 YTD I&amp;E'!$M$14,'JAN 2025 YTD I&amp;E'!$L$15,'JAN 2025 YTD I&amp;E'!$M$15,'JAN 2025 YTD I&amp;E'!$L$16,'JAN 2025 YTD I&amp;E'!$M$16,'JAN 2025 YTD I&amp;E'!$L$17,'JAN 2025 YTD I&amp;E'!$M$17,'JAN 2025 YTD I&amp;E'!$L$18,'JAN 2025 YTD I&amp;E'!$M$18,'JAN 2025 YTD I&amp;E'!$L$19,'JAN 2025 YTD I&amp;E'!$M$19,'JAN 2025 YTD I&amp;E'!$L$20,'JAN 2025 YTD I&amp;E'!$M$20,'JAN 2025 YTD I&amp;E'!$L$21,'JAN 2025 YTD I&amp;E'!$M$21</definedName>
    <definedName name="QB_FORMULA_10" localSheetId="5" hidden="1">'JAN 2025 BVA'!$L$88,'JAN 2025 BVA'!$M$88,'JAN 2025 BVA'!$L$89,'JAN 2025 BVA'!$M$89,'JAN 2025 BVA'!$L$90,'JAN 2025 BVA'!$M$90,'JAN 2025 BVA'!$L$91,'JAN 2025 BVA'!$M$91,'JAN 2025 BVA'!$L$92,'JAN 2025 BVA'!$M$92,'JAN 2025 BVA'!$L$93,'JAN 2025 BVA'!$M$93,'JAN 2025 BVA'!$J$94,'JAN 2025 BVA'!$K$94,'JAN 2025 BVA'!$L$94,'JAN 2025 BVA'!$M$94</definedName>
    <definedName name="QB_FORMULA_10" localSheetId="3" hidden="1">'JAN 2025 General Ledger'!$Q$166,'JAN 2025 General Ledger'!$Q$167,'JAN 2025 General Ledger'!$P$168,'JAN 2025 General Ledger'!$Q$168,'JAN 2025 General Ledger'!$Q$170,'JAN 2025 General Ledger'!$Q$171,'JAN 2025 General Ledger'!$Q$172,'JAN 2025 General Ledger'!$Q$173,'JAN 2025 General Ledger'!$Q$174,'JAN 2025 General Ledger'!$Q$175,'JAN 2025 General Ledger'!$Q$176,'JAN 2025 General Ledger'!$Q$177,'JAN 2025 General Ledger'!$Q$178,'JAN 2025 General Ledger'!$P$179,'JAN 2025 General Ledger'!$Q$179,'JAN 2025 General Ledger'!$Q$181</definedName>
    <definedName name="QB_FORMULA_10" localSheetId="1" hidden="1">'JAN 2025 MTD I&amp;E'!$L$87,'JAN 2025 MTD I&amp;E'!$M$87,'JAN 2025 MTD I&amp;E'!$L$88,'JAN 2025 MTD I&amp;E'!$M$88,'JAN 2025 MTD I&amp;E'!$L$89,'JAN 2025 MTD I&amp;E'!$M$89,'JAN 2025 MTD I&amp;E'!$L$90,'JAN 2025 MTD I&amp;E'!$M$90,'JAN 2025 MTD I&amp;E'!$L$91,'JAN 2025 MTD I&amp;E'!$M$91,'JAN 2025 MTD I&amp;E'!$L$92,'JAN 2025 MTD I&amp;E'!$M$92,'JAN 2025 MTD I&amp;E'!$J$93,'JAN 2025 MTD I&amp;E'!$K$93,'JAN 2025 MTD I&amp;E'!$L$93,'JAN 2025 MTD I&amp;E'!$M$93</definedName>
    <definedName name="QB_FORMULA_10" localSheetId="2" hidden="1">'JAN 2025 YTD I&amp;E'!$L$87,'JAN 2025 YTD I&amp;E'!$M$87,'JAN 2025 YTD I&amp;E'!$L$88,'JAN 2025 YTD I&amp;E'!$M$88,'JAN 2025 YTD I&amp;E'!$L$89,'JAN 2025 YTD I&amp;E'!$M$89,'JAN 2025 YTD I&amp;E'!$L$90,'JAN 2025 YTD I&amp;E'!$M$90,'JAN 2025 YTD I&amp;E'!$L$91,'JAN 2025 YTD I&amp;E'!$M$91,'JAN 2025 YTD I&amp;E'!$L$92,'JAN 2025 YTD I&amp;E'!$M$92,'JAN 2025 YTD I&amp;E'!$J$93,'JAN 2025 YTD I&amp;E'!$K$93,'JAN 2025 YTD I&amp;E'!$L$93,'JAN 2025 YTD I&amp;E'!$M$93</definedName>
    <definedName name="QB_FORMULA_11" localSheetId="5" hidden="1">'JAN 2025 BVA'!$L$97,'JAN 2025 BVA'!$M$97,'JAN 2025 BVA'!$L$98,'JAN 2025 BVA'!$M$98,'JAN 2025 BVA'!$L$99,'JAN 2025 BVA'!$M$99,'JAN 2025 BVA'!$L$100,'JAN 2025 BVA'!$M$100,'JAN 2025 BVA'!$L$101,'JAN 2025 BVA'!$M$101,'JAN 2025 BVA'!$L$102,'JAN 2025 BVA'!$M$102,'JAN 2025 BVA'!$L$103,'JAN 2025 BVA'!$M$103,'JAN 2025 BVA'!$J$104,'JAN 2025 BVA'!$K$104</definedName>
    <definedName name="QB_FORMULA_11" localSheetId="3" hidden="1">'JAN 2025 General Ledger'!$Q$182,'JAN 2025 General Ledger'!$Q$183,'JAN 2025 General Ledger'!$Q$184,'JAN 2025 General Ledger'!$Q$185,'JAN 2025 General Ledger'!$Q$186,'JAN 2025 General Ledger'!$Q$187,'JAN 2025 General Ledger'!$Q$188,'JAN 2025 General Ledger'!$Q$189,'JAN 2025 General Ledger'!$Q$190,'JAN 2025 General Ledger'!$P$191,'JAN 2025 General Ledger'!$Q$191,'JAN 2025 General Ledger'!$Q$193,'JAN 2025 General Ledger'!$Q$194,'JAN 2025 General Ledger'!$P$195,'JAN 2025 General Ledger'!$Q$195,'JAN 2025 General Ledger'!$P$196</definedName>
    <definedName name="QB_FORMULA_11" localSheetId="1" hidden="1">'JAN 2025 MTD I&amp;E'!$L$96,'JAN 2025 MTD I&amp;E'!$M$96,'JAN 2025 MTD I&amp;E'!$L$97,'JAN 2025 MTD I&amp;E'!$M$97,'JAN 2025 MTD I&amp;E'!$L$98,'JAN 2025 MTD I&amp;E'!$M$98,'JAN 2025 MTD I&amp;E'!$L$99,'JAN 2025 MTD I&amp;E'!$M$99,'JAN 2025 MTD I&amp;E'!$L$100,'JAN 2025 MTD I&amp;E'!$M$100,'JAN 2025 MTD I&amp;E'!$L$101,'JAN 2025 MTD I&amp;E'!$M$101,'JAN 2025 MTD I&amp;E'!$L$102,'JAN 2025 MTD I&amp;E'!$M$102,'JAN 2025 MTD I&amp;E'!$J$103,'JAN 2025 MTD I&amp;E'!$K$103</definedName>
    <definedName name="QB_FORMULA_11" localSheetId="2" hidden="1">'JAN 2025 YTD I&amp;E'!$L$96,'JAN 2025 YTD I&amp;E'!$M$96,'JAN 2025 YTD I&amp;E'!$L$97,'JAN 2025 YTD I&amp;E'!$M$97,'JAN 2025 YTD I&amp;E'!$L$98,'JAN 2025 YTD I&amp;E'!$M$98,'JAN 2025 YTD I&amp;E'!$L$99,'JAN 2025 YTD I&amp;E'!$M$99,'JAN 2025 YTD I&amp;E'!$L$100,'JAN 2025 YTD I&amp;E'!$M$100,'JAN 2025 YTD I&amp;E'!$L$101,'JAN 2025 YTD I&amp;E'!$M$101,'JAN 2025 YTD I&amp;E'!$L$102,'JAN 2025 YTD I&amp;E'!$M$102,'JAN 2025 YTD I&amp;E'!$J$103,'JAN 2025 YTD I&amp;E'!$K$103</definedName>
    <definedName name="QB_FORMULA_12" localSheetId="5" hidden="1">'JAN 2025 BVA'!$L$104,'JAN 2025 BVA'!$M$104,'JAN 2025 BVA'!$L$106,'JAN 2025 BVA'!$M$106,'JAN 2025 BVA'!$L$107,'JAN 2025 BVA'!$M$107,'JAN 2025 BVA'!$L$108,'JAN 2025 BVA'!$M$108,'JAN 2025 BVA'!$L$109,'JAN 2025 BVA'!$M$109,'JAN 2025 BVA'!$J$110,'JAN 2025 BVA'!$K$110,'JAN 2025 BVA'!$L$110,'JAN 2025 BVA'!$M$110,'JAN 2025 BVA'!$L$111,'JAN 2025 BVA'!$M$111</definedName>
    <definedName name="QB_FORMULA_12" localSheetId="3" hidden="1">'JAN 2025 General Ledger'!$Q$196,'JAN 2025 General Ledger'!$P$197,'JAN 2025 General Ledger'!$Q$197,'JAN 2025 General Ledger'!$Q$200,'JAN 2025 General Ledger'!$P$201,'JAN 2025 General Ledger'!$Q$201,'JAN 2025 General Ledger'!$P$202,'JAN 2025 General Ledger'!$Q$202,'JAN 2025 General Ledger'!$Q$207,'JAN 2025 General Ledger'!$P$208,'JAN 2025 General Ledger'!$Q$208,'JAN 2025 General Ledger'!$Q$210,'JAN 2025 General Ledger'!$Q$211,'JAN 2025 General Ledger'!$Q$212,'JAN 2025 General Ledger'!$Q$213,'JAN 2025 General Ledger'!$Q$214</definedName>
    <definedName name="QB_FORMULA_12" localSheetId="1" hidden="1">'JAN 2025 MTD I&amp;E'!$L$103,'JAN 2025 MTD I&amp;E'!$M$103,'JAN 2025 MTD I&amp;E'!$L$105,'JAN 2025 MTD I&amp;E'!$M$105,'JAN 2025 MTD I&amp;E'!$L$106,'JAN 2025 MTD I&amp;E'!$M$106,'JAN 2025 MTD I&amp;E'!$L$107,'JAN 2025 MTD I&amp;E'!$M$107,'JAN 2025 MTD I&amp;E'!$L$108,'JAN 2025 MTD I&amp;E'!$M$108,'JAN 2025 MTD I&amp;E'!$J$109,'JAN 2025 MTD I&amp;E'!$K$109,'JAN 2025 MTD I&amp;E'!$L$109,'JAN 2025 MTD I&amp;E'!$M$109,'JAN 2025 MTD I&amp;E'!$L$110,'JAN 2025 MTD I&amp;E'!$M$110</definedName>
    <definedName name="QB_FORMULA_12" localSheetId="2" hidden="1">'JAN 2025 YTD I&amp;E'!$L$103,'JAN 2025 YTD I&amp;E'!$M$103,'JAN 2025 YTD I&amp;E'!$L$105,'JAN 2025 YTD I&amp;E'!$M$105,'JAN 2025 YTD I&amp;E'!$L$106,'JAN 2025 YTD I&amp;E'!$M$106,'JAN 2025 YTD I&amp;E'!$L$107,'JAN 2025 YTD I&amp;E'!$M$107,'JAN 2025 YTD I&amp;E'!$L$108,'JAN 2025 YTD I&amp;E'!$M$108,'JAN 2025 YTD I&amp;E'!$J$109,'JAN 2025 YTD I&amp;E'!$K$109,'JAN 2025 YTD I&amp;E'!$L$109,'JAN 2025 YTD I&amp;E'!$M$109,'JAN 2025 YTD I&amp;E'!$L$110,'JAN 2025 YTD I&amp;E'!$M$110</definedName>
    <definedName name="QB_FORMULA_13" localSheetId="5" hidden="1">'JAN 2025 BVA'!$J$112,'JAN 2025 BVA'!$K$112,'JAN 2025 BVA'!$L$112,'JAN 2025 BVA'!$M$112,'JAN 2025 BVA'!$L$114,'JAN 2025 BVA'!$M$114,'JAN 2025 BVA'!$L$115,'JAN 2025 BVA'!$M$115,'JAN 2025 BVA'!$L$116,'JAN 2025 BVA'!$M$116,'JAN 2025 BVA'!$L$117,'JAN 2025 BVA'!$M$117,'JAN 2025 BVA'!$L$118,'JAN 2025 BVA'!$M$118,'JAN 2025 BVA'!$J$119,'JAN 2025 BVA'!$K$119</definedName>
    <definedName name="QB_FORMULA_13" localSheetId="3" hidden="1">'JAN 2025 General Ledger'!$Q$215,'JAN 2025 General Ledger'!$Q$216,'JAN 2025 General Ledger'!$Q$217,'JAN 2025 General Ledger'!$Q$218,'JAN 2025 General Ledger'!$Q$219,'JAN 2025 General Ledger'!$Q$220,'JAN 2025 General Ledger'!$Q$221,'JAN 2025 General Ledger'!$Q$222,'JAN 2025 General Ledger'!$Q$223,'JAN 2025 General Ledger'!$Q$224,'JAN 2025 General Ledger'!$P$225,'JAN 2025 General Ledger'!$Q$225,'JAN 2025 General Ledger'!$P$226,'JAN 2025 General Ledger'!$Q$226,'JAN 2025 General Ledger'!$P$227,'JAN 2025 General Ledger'!$Q$227</definedName>
    <definedName name="QB_FORMULA_13" localSheetId="1" hidden="1">'JAN 2025 MTD I&amp;E'!$J$111,'JAN 2025 MTD I&amp;E'!$K$111,'JAN 2025 MTD I&amp;E'!$L$111,'JAN 2025 MTD I&amp;E'!$M$111,'JAN 2025 MTD I&amp;E'!$L$113,'JAN 2025 MTD I&amp;E'!$M$113,'JAN 2025 MTD I&amp;E'!$L$114,'JAN 2025 MTD I&amp;E'!$M$114,'JAN 2025 MTD I&amp;E'!$L$115,'JAN 2025 MTD I&amp;E'!$M$115,'JAN 2025 MTD I&amp;E'!$L$116,'JAN 2025 MTD I&amp;E'!$M$116,'JAN 2025 MTD I&amp;E'!$L$117,'JAN 2025 MTD I&amp;E'!$M$117,'JAN 2025 MTD I&amp;E'!$J$118,'JAN 2025 MTD I&amp;E'!$K$118</definedName>
    <definedName name="QB_FORMULA_13" localSheetId="2" hidden="1">'JAN 2025 YTD I&amp;E'!$J$111,'JAN 2025 YTD I&amp;E'!$K$111,'JAN 2025 YTD I&amp;E'!$L$111,'JAN 2025 YTD I&amp;E'!$M$111,'JAN 2025 YTD I&amp;E'!$L$113,'JAN 2025 YTD I&amp;E'!$M$113,'JAN 2025 YTD I&amp;E'!$L$114,'JAN 2025 YTD I&amp;E'!$M$114,'JAN 2025 YTD I&amp;E'!$L$115,'JAN 2025 YTD I&amp;E'!$M$115,'JAN 2025 YTD I&amp;E'!$L$116,'JAN 2025 YTD I&amp;E'!$M$116,'JAN 2025 YTD I&amp;E'!$L$117,'JAN 2025 YTD I&amp;E'!$M$117,'JAN 2025 YTD I&amp;E'!$J$118,'JAN 2025 YTD I&amp;E'!$K$118</definedName>
    <definedName name="QB_FORMULA_14" localSheetId="5" hidden="1">'JAN 2025 BVA'!$L$119,'JAN 2025 BVA'!$M$119,'JAN 2025 BVA'!$L$121,'JAN 2025 BVA'!$M$121,'JAN 2025 BVA'!$L$124,'JAN 2025 BVA'!$M$124,'JAN 2025 BVA'!$L$125,'JAN 2025 BVA'!$M$125,'JAN 2025 BVA'!$J$126,'JAN 2025 BVA'!$K$126,'JAN 2025 BVA'!$L$126,'JAN 2025 BVA'!$M$126,'JAN 2025 BVA'!$L$128,'JAN 2025 BVA'!$M$128,'JAN 2025 BVA'!$L$129,'JAN 2025 BVA'!$M$129</definedName>
    <definedName name="QB_FORMULA_14" localSheetId="3" hidden="1">'JAN 2025 General Ledger'!$Q$230,'JAN 2025 General Ledger'!$Q$231,'JAN 2025 General Ledger'!$P$232,'JAN 2025 General Ledger'!$Q$232,'JAN 2025 General Ledger'!$Q$234,'JAN 2025 General Ledger'!$P$235,'JAN 2025 General Ledger'!$Q$235,'JAN 2025 General Ledger'!$Q$237,'JAN 2025 General Ledger'!$P$238,'JAN 2025 General Ledger'!$Q$238,'JAN 2025 General Ledger'!$Q$240,'JAN 2025 General Ledger'!$P$241,'JAN 2025 General Ledger'!$Q$241,'JAN 2025 General Ledger'!$P$242,'JAN 2025 General Ledger'!$Q$242,'JAN 2025 General Ledger'!$Q$246</definedName>
    <definedName name="QB_FORMULA_14" localSheetId="1" hidden="1">'JAN 2025 MTD I&amp;E'!$L$118,'JAN 2025 MTD I&amp;E'!$M$118,'JAN 2025 MTD I&amp;E'!$L$120,'JAN 2025 MTD I&amp;E'!$M$120,'JAN 2025 MTD I&amp;E'!$L$123,'JAN 2025 MTD I&amp;E'!$M$123,'JAN 2025 MTD I&amp;E'!$L$124,'JAN 2025 MTD I&amp;E'!$M$124,'JAN 2025 MTD I&amp;E'!$J$125,'JAN 2025 MTD I&amp;E'!$K$125,'JAN 2025 MTD I&amp;E'!$L$125,'JAN 2025 MTD I&amp;E'!$M$125,'JAN 2025 MTD I&amp;E'!$L$127,'JAN 2025 MTD I&amp;E'!$M$127,'JAN 2025 MTD I&amp;E'!$L$128,'JAN 2025 MTD I&amp;E'!$M$128</definedName>
    <definedName name="QB_FORMULA_14" localSheetId="2" hidden="1">'JAN 2025 YTD I&amp;E'!$L$118,'JAN 2025 YTD I&amp;E'!$M$118,'JAN 2025 YTD I&amp;E'!$L$120,'JAN 2025 YTD I&amp;E'!$M$120,'JAN 2025 YTD I&amp;E'!$L$123,'JAN 2025 YTD I&amp;E'!$M$123,'JAN 2025 YTD I&amp;E'!$L$124,'JAN 2025 YTD I&amp;E'!$M$124,'JAN 2025 YTD I&amp;E'!$J$125,'JAN 2025 YTD I&amp;E'!$K$125,'JAN 2025 YTD I&amp;E'!$L$125,'JAN 2025 YTD I&amp;E'!$M$125,'JAN 2025 YTD I&amp;E'!$L$127,'JAN 2025 YTD I&amp;E'!$M$127,'JAN 2025 YTD I&amp;E'!$L$128,'JAN 2025 YTD I&amp;E'!$M$128</definedName>
    <definedName name="QB_FORMULA_15" localSheetId="5" hidden="1">'JAN 2025 BVA'!$J$130,'JAN 2025 BVA'!$K$130,'JAN 2025 BVA'!$L$130,'JAN 2025 BVA'!$M$130,'JAN 2025 BVA'!$L$132,'JAN 2025 BVA'!$M$132,'JAN 2025 BVA'!$L$133,'JAN 2025 BVA'!$M$133,'JAN 2025 BVA'!$J$134,'JAN 2025 BVA'!$K$134,'JAN 2025 BVA'!$L$134,'JAN 2025 BVA'!$M$134,'JAN 2025 BVA'!$L$135,'JAN 2025 BVA'!$M$135,'JAN 2025 BVA'!$J$136,'JAN 2025 BVA'!$K$136</definedName>
    <definedName name="QB_FORMULA_15" localSheetId="3" hidden="1">'JAN 2025 General Ledger'!$P$247,'JAN 2025 General Ledger'!$Q$247,'JAN 2025 General Ledger'!$Q$249,'JAN 2025 General Ledger'!$P$250,'JAN 2025 General Ledger'!$Q$250,'JAN 2025 General Ledger'!$Q$252,'JAN 2025 General Ledger'!$P$253,'JAN 2025 General Ledger'!$Q$253,'JAN 2025 General Ledger'!$P$254,'JAN 2025 General Ledger'!$Q$254,'JAN 2025 General Ledger'!$Q$256,'JAN 2025 General Ledger'!$Q$257,'JAN 2025 General Ledger'!$Q$258,'JAN 2025 General Ledger'!$Q$259,'JAN 2025 General Ledger'!$Q$260,'JAN 2025 General Ledger'!$P$261</definedName>
    <definedName name="QB_FORMULA_15" localSheetId="1" hidden="1">'JAN 2025 MTD I&amp;E'!$J$129,'JAN 2025 MTD I&amp;E'!$K$129,'JAN 2025 MTD I&amp;E'!$L$129,'JAN 2025 MTD I&amp;E'!$M$129,'JAN 2025 MTD I&amp;E'!$L$131,'JAN 2025 MTD I&amp;E'!$M$131,'JAN 2025 MTD I&amp;E'!$L$132,'JAN 2025 MTD I&amp;E'!$M$132,'JAN 2025 MTD I&amp;E'!$J$133,'JAN 2025 MTD I&amp;E'!$K$133,'JAN 2025 MTD I&amp;E'!$L$133,'JAN 2025 MTD I&amp;E'!$M$133,'JAN 2025 MTD I&amp;E'!$L$134,'JAN 2025 MTD I&amp;E'!$M$134,'JAN 2025 MTD I&amp;E'!$J$135,'JAN 2025 MTD I&amp;E'!$K$135</definedName>
    <definedName name="QB_FORMULA_15" localSheetId="2" hidden="1">'JAN 2025 YTD I&amp;E'!$J$129,'JAN 2025 YTD I&amp;E'!$K$129,'JAN 2025 YTD I&amp;E'!$L$129,'JAN 2025 YTD I&amp;E'!$M$129,'JAN 2025 YTD I&amp;E'!$L$131,'JAN 2025 YTD I&amp;E'!$M$131,'JAN 2025 YTD I&amp;E'!$L$132,'JAN 2025 YTD I&amp;E'!$M$132,'JAN 2025 YTD I&amp;E'!$J$133,'JAN 2025 YTD I&amp;E'!$K$133,'JAN 2025 YTD I&amp;E'!$L$133,'JAN 2025 YTD I&amp;E'!$M$133,'JAN 2025 YTD I&amp;E'!$L$134,'JAN 2025 YTD I&amp;E'!$M$134,'JAN 2025 YTD I&amp;E'!$J$135,'JAN 2025 YTD I&amp;E'!$K$135</definedName>
    <definedName name="QB_FORMULA_16" localSheetId="5" hidden="1">'JAN 2025 BVA'!$L$136,'JAN 2025 BVA'!$M$136,'JAN 2025 BVA'!$L$137,'JAN 2025 BVA'!$M$137,'JAN 2025 BVA'!$L$139,'JAN 2025 BVA'!$M$139,'JAN 2025 BVA'!$L$140,'JAN 2025 BVA'!$M$140,'JAN 2025 BVA'!$L$141,'JAN 2025 BVA'!$M$141,'JAN 2025 BVA'!$L$142,'JAN 2025 BVA'!$M$142,'JAN 2025 BVA'!$L$143,'JAN 2025 BVA'!$M$143,'JAN 2025 BVA'!$L$144,'JAN 2025 BVA'!$M$144</definedName>
    <definedName name="QB_FORMULA_16" localSheetId="3" hidden="1">'JAN 2025 General Ledger'!$Q$261,'JAN 2025 General Ledger'!$P$262,'JAN 2025 General Ledger'!$Q$262,'JAN 2025 General Ledger'!$Q$264,'JAN 2025 General Ledger'!$P$265,'JAN 2025 General Ledger'!$Q$265,'JAN 2025 General Ledger'!$P$266,'JAN 2025 General Ledger'!$Q$266,'JAN 2025 General Ledger'!$P$267,'JAN 2025 General Ledger'!$Q$267,'JAN 2025 General Ledger'!$Q$270,'JAN 2025 General Ledger'!$P$271,'JAN 2025 General Ledger'!$Q$271,'JAN 2025 General Ledger'!$P$272,'JAN 2025 General Ledger'!$Q$272,'JAN 2025 General Ledger'!$Q$275</definedName>
    <definedName name="QB_FORMULA_16" localSheetId="1" hidden="1">'JAN 2025 MTD I&amp;E'!$L$135,'JAN 2025 MTD I&amp;E'!$M$135,'JAN 2025 MTD I&amp;E'!$L$136,'JAN 2025 MTD I&amp;E'!$M$136,'JAN 2025 MTD I&amp;E'!$L$138,'JAN 2025 MTD I&amp;E'!$M$138,'JAN 2025 MTD I&amp;E'!$L$139,'JAN 2025 MTD I&amp;E'!$M$139,'JAN 2025 MTD I&amp;E'!$L$140,'JAN 2025 MTD I&amp;E'!$M$140,'JAN 2025 MTD I&amp;E'!$L$141,'JAN 2025 MTD I&amp;E'!$M$141,'JAN 2025 MTD I&amp;E'!$L$142,'JAN 2025 MTD I&amp;E'!$M$142,'JAN 2025 MTD I&amp;E'!$L$143,'JAN 2025 MTD I&amp;E'!$M$143</definedName>
    <definedName name="QB_FORMULA_16" localSheetId="2" hidden="1">'JAN 2025 YTD I&amp;E'!$L$135,'JAN 2025 YTD I&amp;E'!$M$135,'JAN 2025 YTD I&amp;E'!$L$136,'JAN 2025 YTD I&amp;E'!$M$136,'JAN 2025 YTD I&amp;E'!$L$138,'JAN 2025 YTD I&amp;E'!$M$138,'JAN 2025 YTD I&amp;E'!$L$139,'JAN 2025 YTD I&amp;E'!$M$139,'JAN 2025 YTD I&amp;E'!$L$140,'JAN 2025 YTD I&amp;E'!$M$140,'JAN 2025 YTD I&amp;E'!$L$141,'JAN 2025 YTD I&amp;E'!$M$141,'JAN 2025 YTD I&amp;E'!$L$142,'JAN 2025 YTD I&amp;E'!$M$142,'JAN 2025 YTD I&amp;E'!$L$143,'JAN 2025 YTD I&amp;E'!$M$143</definedName>
    <definedName name="QB_FORMULA_17" localSheetId="5" hidden="1">'JAN 2025 BVA'!$J$145,'JAN 2025 BVA'!$K$145,'JAN 2025 BVA'!$L$145,'JAN 2025 BVA'!$M$145,'JAN 2025 BVA'!$L$148,'JAN 2025 BVA'!$M$148,'JAN 2025 BVA'!$L$149,'JAN 2025 BVA'!$M$149,'JAN 2025 BVA'!$L$150,'JAN 2025 BVA'!$M$150,'JAN 2025 BVA'!$L$151,'JAN 2025 BVA'!$M$151,'JAN 2025 BVA'!$J$152,'JAN 2025 BVA'!$K$152,'JAN 2025 BVA'!$L$152,'JAN 2025 BVA'!$M$152</definedName>
    <definedName name="QB_FORMULA_17" localSheetId="3" hidden="1">'JAN 2025 General Ledger'!$Q$276,'JAN 2025 General Ledger'!$Q$277,'JAN 2025 General Ledger'!$Q$278,'JAN 2025 General Ledger'!$Q$279,'JAN 2025 General Ledger'!$Q$280,'JAN 2025 General Ledger'!$Q$281,'JAN 2025 General Ledger'!$Q$282,'JAN 2025 General Ledger'!$Q$283,'JAN 2025 General Ledger'!$P$284,'JAN 2025 General Ledger'!$Q$284,'JAN 2025 General Ledger'!$Q$286,'JAN 2025 General Ledger'!$P$287,'JAN 2025 General Ledger'!$Q$287,'JAN 2025 General Ledger'!$P$288,'JAN 2025 General Ledger'!$Q$288,'JAN 2025 General Ledger'!$Q$291</definedName>
    <definedName name="QB_FORMULA_17" localSheetId="1" hidden="1">'JAN 2025 MTD I&amp;E'!$J$144,'JAN 2025 MTD I&amp;E'!$K$144,'JAN 2025 MTD I&amp;E'!$L$144,'JAN 2025 MTD I&amp;E'!$M$144,'JAN 2025 MTD I&amp;E'!$L$147,'JAN 2025 MTD I&amp;E'!$M$147,'JAN 2025 MTD I&amp;E'!$L$148,'JAN 2025 MTD I&amp;E'!$M$148,'JAN 2025 MTD I&amp;E'!$L$149,'JAN 2025 MTD I&amp;E'!$M$149,'JAN 2025 MTD I&amp;E'!$L$150,'JAN 2025 MTD I&amp;E'!$M$150,'JAN 2025 MTD I&amp;E'!$J$151,'JAN 2025 MTD I&amp;E'!$K$151,'JAN 2025 MTD I&amp;E'!$L$151,'JAN 2025 MTD I&amp;E'!$M$151</definedName>
    <definedName name="QB_FORMULA_17" localSheetId="2" hidden="1">'JAN 2025 YTD I&amp;E'!$J$144,'JAN 2025 YTD I&amp;E'!$K$144,'JAN 2025 YTD I&amp;E'!$L$144,'JAN 2025 YTD I&amp;E'!$M$144,'JAN 2025 YTD I&amp;E'!$L$147,'JAN 2025 YTD I&amp;E'!$M$147,'JAN 2025 YTD I&amp;E'!$L$148,'JAN 2025 YTD I&amp;E'!$M$148,'JAN 2025 YTD I&amp;E'!$L$149,'JAN 2025 YTD I&amp;E'!$M$149,'JAN 2025 YTD I&amp;E'!$L$150,'JAN 2025 YTD I&amp;E'!$M$150,'JAN 2025 YTD I&amp;E'!$J$151,'JAN 2025 YTD I&amp;E'!$K$151,'JAN 2025 YTD I&amp;E'!$L$151,'JAN 2025 YTD I&amp;E'!$M$151</definedName>
    <definedName name="QB_FORMULA_18" localSheetId="5" hidden="1">'JAN 2025 BVA'!$L$153,'JAN 2025 BVA'!$M$153,'JAN 2025 BVA'!$L$154,'JAN 2025 BVA'!$M$154,'JAN 2025 BVA'!$L$155,'JAN 2025 BVA'!$M$155,'JAN 2025 BVA'!$J$156,'JAN 2025 BVA'!$K$156,'JAN 2025 BVA'!$L$156,'JAN 2025 BVA'!$M$156,'JAN 2025 BVA'!$L$157,'JAN 2025 BVA'!$M$157,'JAN 2025 BVA'!$L$158,'JAN 2025 BVA'!$M$158,'JAN 2025 BVA'!$J$159,'JAN 2025 BVA'!$K$159</definedName>
    <definedName name="QB_FORMULA_18" localSheetId="3" hidden="1">'JAN 2025 General Ledger'!$Q$292,'JAN 2025 General Ledger'!$P$293,'JAN 2025 General Ledger'!$Q$293,'JAN 2025 General Ledger'!$Q$296,'JAN 2025 General Ledger'!$Q$297,'JAN 2025 General Ledger'!$P$298,'JAN 2025 General Ledger'!$Q$298,'JAN 2025 General Ledger'!$Q$300,'JAN 2025 General Ledger'!$P$301,'JAN 2025 General Ledger'!$Q$301,'JAN 2025 General Ledger'!$P$302,'JAN 2025 General Ledger'!$Q$302,'JAN 2025 General Ledger'!$Q$305,'JAN 2025 General Ledger'!$Q$306,'JAN 2025 General Ledger'!$P$307,'JAN 2025 General Ledger'!$Q$307</definedName>
    <definedName name="QB_FORMULA_18" localSheetId="1" hidden="1">'JAN 2025 MTD I&amp;E'!$L$152,'JAN 2025 MTD I&amp;E'!$M$152,'JAN 2025 MTD I&amp;E'!$L$153,'JAN 2025 MTD I&amp;E'!$M$153,'JAN 2025 MTD I&amp;E'!$L$154,'JAN 2025 MTD I&amp;E'!$M$154,'JAN 2025 MTD I&amp;E'!$J$155,'JAN 2025 MTD I&amp;E'!$K$155,'JAN 2025 MTD I&amp;E'!$L$155,'JAN 2025 MTD I&amp;E'!$M$155,'JAN 2025 MTD I&amp;E'!$L$156,'JAN 2025 MTD I&amp;E'!$M$156,'JAN 2025 MTD I&amp;E'!$L$157,'JAN 2025 MTD I&amp;E'!$M$157,'JAN 2025 MTD I&amp;E'!$J$158,'JAN 2025 MTD I&amp;E'!$K$158</definedName>
    <definedName name="QB_FORMULA_18" localSheetId="2" hidden="1">'JAN 2025 YTD I&amp;E'!$L$152,'JAN 2025 YTD I&amp;E'!$M$152,'JAN 2025 YTD I&amp;E'!$L$153,'JAN 2025 YTD I&amp;E'!$M$153,'JAN 2025 YTD I&amp;E'!$L$154,'JAN 2025 YTD I&amp;E'!$M$154,'JAN 2025 YTD I&amp;E'!$J$155,'JAN 2025 YTD I&amp;E'!$K$155,'JAN 2025 YTD I&amp;E'!$L$155,'JAN 2025 YTD I&amp;E'!$M$155,'JAN 2025 YTD I&amp;E'!$L$156,'JAN 2025 YTD I&amp;E'!$M$156,'JAN 2025 YTD I&amp;E'!$L$157,'JAN 2025 YTD I&amp;E'!$M$157,'JAN 2025 YTD I&amp;E'!$J$158,'JAN 2025 YTD I&amp;E'!$K$158</definedName>
    <definedName name="QB_FORMULA_19" localSheetId="5" hidden="1">'JAN 2025 BVA'!$L$159,'JAN 2025 BVA'!$M$159,'JAN 2025 BVA'!$L$160,'JAN 2025 BVA'!$M$160,'JAN 2025 BVA'!$J$161,'JAN 2025 BVA'!$K$161,'JAN 2025 BVA'!$L$161,'JAN 2025 BVA'!$M$161,'JAN 2025 BVA'!$L$163,'JAN 2025 BVA'!$M$163,'JAN 2025 BVA'!$L$164,'JAN 2025 BVA'!$M$164,'JAN 2025 BVA'!$L$165,'JAN 2025 BVA'!$M$165,'JAN 2025 BVA'!$J$166,'JAN 2025 BVA'!$K$166</definedName>
    <definedName name="QB_FORMULA_19" localSheetId="3" hidden="1">'JAN 2025 General Ledger'!$Q$309,'JAN 2025 General Ledger'!$Q$310,'JAN 2025 General Ledger'!$Q$311,'JAN 2025 General Ledger'!$P$312,'JAN 2025 General Ledger'!$Q$312,'JAN 2025 General Ledger'!$Q$314,'JAN 2025 General Ledger'!$P$315,'JAN 2025 General Ledger'!$Q$315,'JAN 2025 General Ledger'!$Q$317,'JAN 2025 General Ledger'!$P$318,'JAN 2025 General Ledger'!$Q$318,'JAN 2025 General Ledger'!$Q$320,'JAN 2025 General Ledger'!$P$321,'JAN 2025 General Ledger'!$Q$321,'JAN 2025 General Ledger'!$Q$323,'JAN 2025 General Ledger'!$Q$324</definedName>
    <definedName name="QB_FORMULA_19" localSheetId="1" hidden="1">'JAN 2025 MTD I&amp;E'!$L$158,'JAN 2025 MTD I&amp;E'!$M$158,'JAN 2025 MTD I&amp;E'!$L$159,'JAN 2025 MTD I&amp;E'!$M$159,'JAN 2025 MTD I&amp;E'!$J$160,'JAN 2025 MTD I&amp;E'!$K$160,'JAN 2025 MTD I&amp;E'!$L$160,'JAN 2025 MTD I&amp;E'!$M$160,'JAN 2025 MTD I&amp;E'!$L$162,'JAN 2025 MTD I&amp;E'!$M$162,'JAN 2025 MTD I&amp;E'!$L$163,'JAN 2025 MTD I&amp;E'!$M$163,'JAN 2025 MTD I&amp;E'!$L$164,'JAN 2025 MTD I&amp;E'!$M$164,'JAN 2025 MTD I&amp;E'!$J$165,'JAN 2025 MTD I&amp;E'!$K$165</definedName>
    <definedName name="QB_FORMULA_19" localSheetId="2" hidden="1">'JAN 2025 YTD I&amp;E'!$L$158,'JAN 2025 YTD I&amp;E'!$M$158,'JAN 2025 YTD I&amp;E'!$L$159,'JAN 2025 YTD I&amp;E'!$M$159,'JAN 2025 YTD I&amp;E'!$J$160,'JAN 2025 YTD I&amp;E'!$K$160,'JAN 2025 YTD I&amp;E'!$L$160,'JAN 2025 YTD I&amp;E'!$M$160,'JAN 2025 YTD I&amp;E'!$L$162,'JAN 2025 YTD I&amp;E'!$M$162,'JAN 2025 YTD I&amp;E'!$L$163,'JAN 2025 YTD I&amp;E'!$M$163,'JAN 2025 YTD I&amp;E'!$L$164,'JAN 2025 YTD I&amp;E'!$M$164,'JAN 2025 YTD I&amp;E'!$J$165,'JAN 2025 YTD I&amp;E'!$K$165</definedName>
    <definedName name="QB_FORMULA_2" localSheetId="5" hidden="1">'JAN 2025 BVA'!$L$23,'JAN 2025 BVA'!$M$23,'JAN 2025 BVA'!$L$24,'JAN 2025 BVA'!$M$24,'JAN 2025 BVA'!$L$25,'JAN 2025 BVA'!$M$25,'JAN 2025 BVA'!$L$26,'JAN 2025 BVA'!$M$26,'JAN 2025 BVA'!$L$27,'JAN 2025 BVA'!$M$27,'JAN 2025 BVA'!$L$28,'JAN 2025 BVA'!$M$28,'JAN 2025 BVA'!$J$29,'JAN 2025 BVA'!$K$29,'JAN 2025 BVA'!$L$29,'JAN 2025 BVA'!$M$29</definedName>
    <definedName name="QB_FORMULA_2" localSheetId="3" hidden="1">'JAN 2025 General Ledger'!$Q$35,'JAN 2025 General Ledger'!$Q$37,'JAN 2025 General Ledger'!$Q$38,'JAN 2025 General Ledger'!$Q$39,'JAN 2025 General Ledger'!$P$40,'JAN 2025 General Ledger'!$Q$40,'JAN 2025 General Ledger'!$Q$42,'JAN 2025 General Ledger'!$Q$43,'JAN 2025 General Ledger'!$Q$44,'JAN 2025 General Ledger'!$Q$45,'JAN 2025 General Ledger'!$P$46,'JAN 2025 General Ledger'!$Q$46,'JAN 2025 General Ledger'!$Q$49,'JAN 2025 General Ledger'!$Q$50,'JAN 2025 General Ledger'!$Q$51,'JAN 2025 General Ledger'!$P$52</definedName>
    <definedName name="QB_FORMULA_2" localSheetId="1" hidden="1">'JAN 2025 MTD I&amp;E'!$L$22,'JAN 2025 MTD I&amp;E'!$M$22,'JAN 2025 MTD I&amp;E'!$L$23,'JAN 2025 MTD I&amp;E'!$M$23,'JAN 2025 MTD I&amp;E'!$L$24,'JAN 2025 MTD I&amp;E'!$M$24,'JAN 2025 MTD I&amp;E'!$L$25,'JAN 2025 MTD I&amp;E'!$M$25,'JAN 2025 MTD I&amp;E'!$L$26,'JAN 2025 MTD I&amp;E'!$M$26,'JAN 2025 MTD I&amp;E'!$L$27,'JAN 2025 MTD I&amp;E'!$M$27,'JAN 2025 MTD I&amp;E'!$J$28,'JAN 2025 MTD I&amp;E'!$K$28,'JAN 2025 MTD I&amp;E'!$L$28,'JAN 2025 MTD I&amp;E'!$M$28</definedName>
    <definedName name="QB_FORMULA_2" localSheetId="2" hidden="1">'JAN 2025 YTD I&amp;E'!$L$22,'JAN 2025 YTD I&amp;E'!$M$22,'JAN 2025 YTD I&amp;E'!$L$23,'JAN 2025 YTD I&amp;E'!$M$23,'JAN 2025 YTD I&amp;E'!$L$24,'JAN 2025 YTD I&amp;E'!$M$24,'JAN 2025 YTD I&amp;E'!$L$25,'JAN 2025 YTD I&amp;E'!$M$25,'JAN 2025 YTD I&amp;E'!$L$26,'JAN 2025 YTD I&amp;E'!$M$26,'JAN 2025 YTD I&amp;E'!$L$27,'JAN 2025 YTD I&amp;E'!$M$27,'JAN 2025 YTD I&amp;E'!$J$28,'JAN 2025 YTD I&amp;E'!$K$28,'JAN 2025 YTD I&amp;E'!$L$28,'JAN 2025 YTD I&amp;E'!$M$28</definedName>
    <definedName name="QB_FORMULA_20" localSheetId="5" hidden="1">'JAN 2025 BVA'!$L$166,'JAN 2025 BVA'!$M$166,'JAN 2025 BVA'!$L$168,'JAN 2025 BVA'!$M$168,'JAN 2025 BVA'!$L$169,'JAN 2025 BVA'!$M$169,'JAN 2025 BVA'!$L$170,'JAN 2025 BVA'!$M$170,'JAN 2025 BVA'!$L$171,'JAN 2025 BVA'!$M$171,'JAN 2025 BVA'!$L$172,'JAN 2025 BVA'!$M$172,'JAN 2025 BVA'!$L$173,'JAN 2025 BVA'!$M$173,'JAN 2025 BVA'!$J$174,'JAN 2025 BVA'!$K$174</definedName>
    <definedName name="QB_FORMULA_20" localSheetId="3" hidden="1">'JAN 2025 General Ledger'!$P$325,'JAN 2025 General Ledger'!$Q$325,'JAN 2025 General Ledger'!$Q$327,'JAN 2025 General Ledger'!$P$328,'JAN 2025 General Ledger'!$Q$328,'JAN 2025 General Ledger'!$Q$330,'JAN 2025 General Ledger'!$P$331,'JAN 2025 General Ledger'!$Q$331,'JAN 2025 General Ledger'!$Q$333,'JAN 2025 General Ledger'!$P$334,'JAN 2025 General Ledger'!$Q$334,'JAN 2025 General Ledger'!$P$335,'JAN 2025 General Ledger'!$Q$335,'JAN 2025 General Ledger'!$P$336,'JAN 2025 General Ledger'!$Q$336,'JAN 2025 General Ledger'!$Q$339</definedName>
    <definedName name="QB_FORMULA_20" localSheetId="1" hidden="1">'JAN 2025 MTD I&amp;E'!$L$165,'JAN 2025 MTD I&amp;E'!$M$165,'JAN 2025 MTD I&amp;E'!$L$167,'JAN 2025 MTD I&amp;E'!$M$167,'JAN 2025 MTD I&amp;E'!$L$168,'JAN 2025 MTD I&amp;E'!$M$168,'JAN 2025 MTD I&amp;E'!$L$169,'JAN 2025 MTD I&amp;E'!$M$169,'JAN 2025 MTD I&amp;E'!$L$170,'JAN 2025 MTD I&amp;E'!$M$170,'JAN 2025 MTD I&amp;E'!$L$171,'JAN 2025 MTD I&amp;E'!$M$171,'JAN 2025 MTD I&amp;E'!$L$172,'JAN 2025 MTD I&amp;E'!$M$172,'JAN 2025 MTD I&amp;E'!$J$173,'JAN 2025 MTD I&amp;E'!$K$173</definedName>
    <definedName name="QB_FORMULA_20" localSheetId="2" hidden="1">'JAN 2025 YTD I&amp;E'!$L$165,'JAN 2025 YTD I&amp;E'!$M$165,'JAN 2025 YTD I&amp;E'!$L$167,'JAN 2025 YTD I&amp;E'!$M$167,'JAN 2025 YTD I&amp;E'!$L$168,'JAN 2025 YTD I&amp;E'!$M$168,'JAN 2025 YTD I&amp;E'!$L$169,'JAN 2025 YTD I&amp;E'!$M$169,'JAN 2025 YTD I&amp;E'!$L$170,'JAN 2025 YTD I&amp;E'!$M$170,'JAN 2025 YTD I&amp;E'!$L$171,'JAN 2025 YTD I&amp;E'!$M$171,'JAN 2025 YTD I&amp;E'!$L$172,'JAN 2025 YTD I&amp;E'!$M$172,'JAN 2025 YTD I&amp;E'!$J$173,'JAN 2025 YTD I&amp;E'!$K$173</definedName>
    <definedName name="QB_FORMULA_21" localSheetId="5" hidden="1">'JAN 2025 BVA'!$L$174,'JAN 2025 BVA'!$M$174,'JAN 2025 BVA'!$L$176,'JAN 2025 BVA'!$M$176,'JAN 2025 BVA'!$L$177,'JAN 2025 BVA'!$M$177,'JAN 2025 BVA'!$L$178,'JAN 2025 BVA'!$M$178,'JAN 2025 BVA'!$L$180,'JAN 2025 BVA'!$M$180,'JAN 2025 BVA'!$L$181,'JAN 2025 BVA'!$M$181,'JAN 2025 BVA'!$L$182,'JAN 2025 BVA'!$M$182,'JAN 2025 BVA'!$L$183,'JAN 2025 BVA'!$M$183</definedName>
    <definedName name="QB_FORMULA_21" localSheetId="3" hidden="1">'JAN 2025 General Ledger'!$P$340,'JAN 2025 General Ledger'!$Q$340,'JAN 2025 General Ledger'!$P$341,'JAN 2025 General Ledger'!$Q$341,'JAN 2025 General Ledger'!$Q$345,'JAN 2025 General Ledger'!$P$346,'JAN 2025 General Ledger'!$Q$346,'JAN 2025 General Ledger'!$Q$348,'JAN 2025 General Ledger'!$P$349,'JAN 2025 General Ledger'!$Q$349,'JAN 2025 General Ledger'!$Q$351,'JAN 2025 General Ledger'!$Q$352,'JAN 2025 General Ledger'!$Q$353,'JAN 2025 General Ledger'!$P$354,'JAN 2025 General Ledger'!$Q$354,'JAN 2025 General Ledger'!$P$355</definedName>
    <definedName name="QB_FORMULA_21" localSheetId="1" hidden="1">'JAN 2025 MTD I&amp;E'!$L$173,'JAN 2025 MTD I&amp;E'!$M$173,'JAN 2025 MTD I&amp;E'!$L$175,'JAN 2025 MTD I&amp;E'!$M$175,'JAN 2025 MTD I&amp;E'!$L$176,'JAN 2025 MTD I&amp;E'!$M$176,'JAN 2025 MTD I&amp;E'!$L$177,'JAN 2025 MTD I&amp;E'!$M$177,'JAN 2025 MTD I&amp;E'!$L$179,'JAN 2025 MTD I&amp;E'!$M$179,'JAN 2025 MTD I&amp;E'!$L$180,'JAN 2025 MTD I&amp;E'!$M$180,'JAN 2025 MTD I&amp;E'!$L$181,'JAN 2025 MTD I&amp;E'!$M$181,'JAN 2025 MTD I&amp;E'!$L$182,'JAN 2025 MTD I&amp;E'!$M$182</definedName>
    <definedName name="QB_FORMULA_21" localSheetId="2" hidden="1">'JAN 2025 YTD I&amp;E'!$L$173,'JAN 2025 YTD I&amp;E'!$M$173,'JAN 2025 YTD I&amp;E'!$L$175,'JAN 2025 YTD I&amp;E'!$M$175,'JAN 2025 YTD I&amp;E'!$L$176,'JAN 2025 YTD I&amp;E'!$M$176,'JAN 2025 YTD I&amp;E'!$L$177,'JAN 2025 YTD I&amp;E'!$M$177,'JAN 2025 YTD I&amp;E'!$L$179,'JAN 2025 YTD I&amp;E'!$M$179,'JAN 2025 YTD I&amp;E'!$L$180,'JAN 2025 YTD I&amp;E'!$M$180,'JAN 2025 YTD I&amp;E'!$L$181,'JAN 2025 YTD I&amp;E'!$M$181,'JAN 2025 YTD I&amp;E'!$L$182,'JAN 2025 YTD I&amp;E'!$M$182</definedName>
    <definedName name="QB_FORMULA_22" localSheetId="5" hidden="1">'JAN 2025 BVA'!$L$184,'JAN 2025 BVA'!$M$184,'JAN 2025 BVA'!$L$185,'JAN 2025 BVA'!$M$185,'JAN 2025 BVA'!$L$186,'JAN 2025 BVA'!$M$186,'JAN 2025 BVA'!$L$187,'JAN 2025 BVA'!$M$187,'JAN 2025 BVA'!$L$188,'JAN 2025 BVA'!$M$188,'JAN 2025 BVA'!$L$189,'JAN 2025 BVA'!$M$189,'JAN 2025 BVA'!$J$190,'JAN 2025 BVA'!$K$190,'JAN 2025 BVA'!$L$190,'JAN 2025 BVA'!$M$190</definedName>
    <definedName name="QB_FORMULA_22" localSheetId="3" hidden="1">'JAN 2025 General Ledger'!$Q$355,'JAN 2025 General Ledger'!$P$356,'JAN 2025 General Ledger'!$Q$356,'JAN 2025 General Ledger'!$Q$359,'JAN 2025 General Ledger'!$Q$360,'JAN 2025 General Ledger'!$Q$361,'JAN 2025 General Ledger'!$P$362,'JAN 2025 General Ledger'!$Q$362,'JAN 2025 General Ledger'!$Q$364,'JAN 2025 General Ledger'!$P$365,'JAN 2025 General Ledger'!$Q$365,'JAN 2025 General Ledger'!$Q$367,'JAN 2025 General Ledger'!$P$368,'JAN 2025 General Ledger'!$Q$368,'JAN 2025 General Ledger'!$P$369,'JAN 2025 General Ledger'!$Q$369</definedName>
    <definedName name="QB_FORMULA_22" localSheetId="1" hidden="1">'JAN 2025 MTD I&amp;E'!$L$183,'JAN 2025 MTD I&amp;E'!$M$183,'JAN 2025 MTD I&amp;E'!$L$184,'JAN 2025 MTD I&amp;E'!$M$184,'JAN 2025 MTD I&amp;E'!$L$185,'JAN 2025 MTD I&amp;E'!$M$185,'JAN 2025 MTD I&amp;E'!$L$186,'JAN 2025 MTD I&amp;E'!$M$186,'JAN 2025 MTD I&amp;E'!$L$187,'JAN 2025 MTD I&amp;E'!$M$187,'JAN 2025 MTD I&amp;E'!$L$188,'JAN 2025 MTD I&amp;E'!$M$188,'JAN 2025 MTD I&amp;E'!$J$189,'JAN 2025 MTD I&amp;E'!$K$189,'JAN 2025 MTD I&amp;E'!$L$189,'JAN 2025 MTD I&amp;E'!$M$189</definedName>
    <definedName name="QB_FORMULA_22" localSheetId="2" hidden="1">'JAN 2025 YTD I&amp;E'!$L$183,'JAN 2025 YTD I&amp;E'!$M$183,'JAN 2025 YTD I&amp;E'!$L$184,'JAN 2025 YTD I&amp;E'!$M$184,'JAN 2025 YTD I&amp;E'!$L$185,'JAN 2025 YTD I&amp;E'!$M$185,'JAN 2025 YTD I&amp;E'!$L$186,'JAN 2025 YTD I&amp;E'!$M$186,'JAN 2025 YTD I&amp;E'!$L$187,'JAN 2025 YTD I&amp;E'!$M$187,'JAN 2025 YTD I&amp;E'!$L$188,'JAN 2025 YTD I&amp;E'!$M$188,'JAN 2025 YTD I&amp;E'!$J$189,'JAN 2025 YTD I&amp;E'!$K$189,'JAN 2025 YTD I&amp;E'!$L$189,'JAN 2025 YTD I&amp;E'!$M$189</definedName>
    <definedName name="QB_FORMULA_23" localSheetId="5" hidden="1">'JAN 2025 BVA'!$L$192,'JAN 2025 BVA'!$M$192,'JAN 2025 BVA'!$L$193,'JAN 2025 BVA'!$M$193,'JAN 2025 BVA'!$L$194,'JAN 2025 BVA'!$M$194,'JAN 2025 BVA'!$L$195,'JAN 2025 BVA'!$M$195,'JAN 2025 BVA'!$L$196,'JAN 2025 BVA'!$M$196,'JAN 2025 BVA'!$L$197,'JAN 2025 BVA'!$M$197,'JAN 2025 BVA'!$L$198,'JAN 2025 BVA'!$M$198,'JAN 2025 BVA'!$L$199,'JAN 2025 BVA'!$M$199</definedName>
    <definedName name="QB_FORMULA_23" localSheetId="3" hidden="1">'JAN 2025 General Ledger'!$Q$371,'JAN 2025 General Ledger'!$P$372,'JAN 2025 General Ledger'!$Q$372,'JAN 2025 General Ledger'!$Q$376,'JAN 2025 General Ledger'!$Q$377,'JAN 2025 General Ledger'!$Q$378,'JAN 2025 General Ledger'!$Q$379,'JAN 2025 General Ledger'!$Q$380,'JAN 2025 General Ledger'!$P$381,'JAN 2025 General Ledger'!$Q$381,'JAN 2025 General Ledger'!$P$382,'JAN 2025 General Ledger'!$Q$382,'JAN 2025 General Ledger'!$Q$385,'JAN 2025 General Ledger'!$Q$386,'JAN 2025 General Ledger'!$Q$387,'JAN 2025 General Ledger'!$Q$388</definedName>
    <definedName name="QB_FORMULA_23" localSheetId="1" hidden="1">'JAN 2025 MTD I&amp;E'!$L$191,'JAN 2025 MTD I&amp;E'!$M$191,'JAN 2025 MTD I&amp;E'!$L$192,'JAN 2025 MTD I&amp;E'!$M$192,'JAN 2025 MTD I&amp;E'!$L$193,'JAN 2025 MTD I&amp;E'!$M$193,'JAN 2025 MTD I&amp;E'!$L$194,'JAN 2025 MTD I&amp;E'!$M$194,'JAN 2025 MTD I&amp;E'!$L$195,'JAN 2025 MTD I&amp;E'!$M$195,'JAN 2025 MTD I&amp;E'!$L$196,'JAN 2025 MTD I&amp;E'!$M$196,'JAN 2025 MTD I&amp;E'!$L$197,'JAN 2025 MTD I&amp;E'!$M$197,'JAN 2025 MTD I&amp;E'!$L$198,'JAN 2025 MTD I&amp;E'!$M$198</definedName>
    <definedName name="QB_FORMULA_23" localSheetId="2" hidden="1">'JAN 2025 YTD I&amp;E'!$L$191,'JAN 2025 YTD I&amp;E'!$M$191,'JAN 2025 YTD I&amp;E'!$L$192,'JAN 2025 YTD I&amp;E'!$M$192,'JAN 2025 YTD I&amp;E'!$L$193,'JAN 2025 YTD I&amp;E'!$M$193,'JAN 2025 YTD I&amp;E'!$L$194,'JAN 2025 YTD I&amp;E'!$M$194,'JAN 2025 YTD I&amp;E'!$L$195,'JAN 2025 YTD I&amp;E'!$M$195,'JAN 2025 YTD I&amp;E'!$L$196,'JAN 2025 YTD I&amp;E'!$M$196,'JAN 2025 YTD I&amp;E'!$L$197,'JAN 2025 YTD I&amp;E'!$M$197,'JAN 2025 YTD I&amp;E'!$L$198,'JAN 2025 YTD I&amp;E'!$M$198</definedName>
    <definedName name="QB_FORMULA_24" localSheetId="5" hidden="1">'JAN 2025 BVA'!$L$200,'JAN 2025 BVA'!$M$200,'JAN 2025 BVA'!$L$201,'JAN 2025 BVA'!$M$201,'JAN 2025 BVA'!$L$202,'JAN 2025 BVA'!$M$202,'JAN 2025 BVA'!$L$203,'JAN 2025 BVA'!$M$203,'JAN 2025 BVA'!$L$204,'JAN 2025 BVA'!$M$204,'JAN 2025 BVA'!$L$205,'JAN 2025 BVA'!$M$205,'JAN 2025 BVA'!$L$206,'JAN 2025 BVA'!$M$206,'JAN 2025 BVA'!$L$207,'JAN 2025 BVA'!$M$207</definedName>
    <definedName name="QB_FORMULA_24" localSheetId="3" hidden="1">'JAN 2025 General Ledger'!$Q$389,'JAN 2025 General Ledger'!$P$390,'JAN 2025 General Ledger'!$Q$390,'JAN 2025 General Ledger'!$P$391,'JAN 2025 General Ledger'!$Q$391,'JAN 2025 General Ledger'!$P$392,'JAN 2025 General Ledger'!$Q$392,'JAN 2025 General Ledger'!$Q$395,'JAN 2025 General Ledger'!$Q$396,'JAN 2025 General Ledger'!$Q$397,'JAN 2025 General Ledger'!$Q$398,'JAN 2025 General Ledger'!$P$399,'JAN 2025 General Ledger'!$Q$399,'JAN 2025 General Ledger'!$Q$402,'JAN 2025 General Ledger'!$Q$403,'JAN 2025 General Ledger'!$P$404</definedName>
    <definedName name="QB_FORMULA_24" localSheetId="1" hidden="1">'JAN 2025 MTD I&amp;E'!$L$199,'JAN 2025 MTD I&amp;E'!$M$199,'JAN 2025 MTD I&amp;E'!$L$200,'JAN 2025 MTD I&amp;E'!$M$200,'JAN 2025 MTD I&amp;E'!$L$201,'JAN 2025 MTD I&amp;E'!$M$201,'JAN 2025 MTD I&amp;E'!$L$202,'JAN 2025 MTD I&amp;E'!$M$202,'JAN 2025 MTD I&amp;E'!$L$203,'JAN 2025 MTD I&amp;E'!$M$203,'JAN 2025 MTD I&amp;E'!$L$204,'JAN 2025 MTD I&amp;E'!$M$204,'JAN 2025 MTD I&amp;E'!$L$205,'JAN 2025 MTD I&amp;E'!$M$205,'JAN 2025 MTD I&amp;E'!$L$206,'JAN 2025 MTD I&amp;E'!$M$206</definedName>
    <definedName name="QB_FORMULA_24" localSheetId="2" hidden="1">'JAN 2025 YTD I&amp;E'!$L$199,'JAN 2025 YTD I&amp;E'!$M$199,'JAN 2025 YTD I&amp;E'!$L$200,'JAN 2025 YTD I&amp;E'!$M$200,'JAN 2025 YTD I&amp;E'!$L$201,'JAN 2025 YTD I&amp;E'!$M$201,'JAN 2025 YTD I&amp;E'!$L$202,'JAN 2025 YTD I&amp;E'!$M$202,'JAN 2025 YTD I&amp;E'!$L$203,'JAN 2025 YTD I&amp;E'!$M$203,'JAN 2025 YTD I&amp;E'!$L$204,'JAN 2025 YTD I&amp;E'!$M$204,'JAN 2025 YTD I&amp;E'!$L$205,'JAN 2025 YTD I&amp;E'!$M$205,'JAN 2025 YTD I&amp;E'!$L$206,'JAN 2025 YTD I&amp;E'!$M$206</definedName>
    <definedName name="QB_FORMULA_25" localSheetId="5" hidden="1">'JAN 2025 BVA'!$L$208,'JAN 2025 BVA'!$M$208,'JAN 2025 BVA'!$L$209,'JAN 2025 BVA'!$M$209,'JAN 2025 BVA'!$L$210,'JAN 2025 BVA'!$M$210,'JAN 2025 BVA'!$L$211,'JAN 2025 BVA'!$M$211,'JAN 2025 BVA'!$L$212,'JAN 2025 BVA'!$M$212,'JAN 2025 BVA'!$L$213,'JAN 2025 BVA'!$M$213,'JAN 2025 BVA'!$L$214,'JAN 2025 BVA'!$M$214,'JAN 2025 BVA'!$L$215,'JAN 2025 BVA'!$M$215</definedName>
    <definedName name="QB_FORMULA_25" localSheetId="3" hidden="1">'JAN 2025 General Ledger'!$Q$404,'JAN 2025 General Ledger'!$P$405,'JAN 2025 General Ledger'!$Q$405,'JAN 2025 General Ledger'!$P$406,'JAN 2025 General Ledger'!$Q$406,'JAN 2025 General Ledger'!$P$407,'JAN 2025 General Ledger'!$Q$407</definedName>
    <definedName name="QB_FORMULA_25" localSheetId="1" hidden="1">'JAN 2025 MTD I&amp;E'!$L$207,'JAN 2025 MTD I&amp;E'!$M$207,'JAN 2025 MTD I&amp;E'!$L$208,'JAN 2025 MTD I&amp;E'!$M$208,'JAN 2025 MTD I&amp;E'!$L$209,'JAN 2025 MTD I&amp;E'!$M$209,'JAN 2025 MTD I&amp;E'!$L$210,'JAN 2025 MTD I&amp;E'!$M$210,'JAN 2025 MTD I&amp;E'!$L$211,'JAN 2025 MTD I&amp;E'!$M$211,'JAN 2025 MTD I&amp;E'!$L$212,'JAN 2025 MTD I&amp;E'!$M$212,'JAN 2025 MTD I&amp;E'!$L$213,'JAN 2025 MTD I&amp;E'!$M$213,'JAN 2025 MTD I&amp;E'!$L$214,'JAN 2025 MTD I&amp;E'!$M$214</definedName>
    <definedName name="QB_FORMULA_25" localSheetId="2" hidden="1">'JAN 2025 YTD I&amp;E'!$L$207,'JAN 2025 YTD I&amp;E'!$M$207,'JAN 2025 YTD I&amp;E'!$L$208,'JAN 2025 YTD I&amp;E'!$M$208,'JAN 2025 YTD I&amp;E'!$L$209,'JAN 2025 YTD I&amp;E'!$M$209,'JAN 2025 YTD I&amp;E'!$L$210,'JAN 2025 YTD I&amp;E'!$M$210,'JAN 2025 YTD I&amp;E'!$L$211,'JAN 2025 YTD I&amp;E'!$M$211,'JAN 2025 YTD I&amp;E'!$L$212,'JAN 2025 YTD I&amp;E'!$M$212,'JAN 2025 YTD I&amp;E'!$L$213,'JAN 2025 YTD I&amp;E'!$M$213,'JAN 2025 YTD I&amp;E'!$L$214,'JAN 2025 YTD I&amp;E'!$M$214</definedName>
    <definedName name="QB_FORMULA_26" localSheetId="5" hidden="1">'JAN 2025 BVA'!$L$216,'JAN 2025 BVA'!$M$216,'JAN 2025 BVA'!$L$217,'JAN 2025 BVA'!$M$217,'JAN 2025 BVA'!$J$218,'JAN 2025 BVA'!$K$218,'JAN 2025 BVA'!$L$218,'JAN 2025 BVA'!$M$218,'JAN 2025 BVA'!$L$219,'JAN 2025 BVA'!$M$219,'JAN 2025 BVA'!$J$220,'JAN 2025 BVA'!$K$220,'JAN 2025 BVA'!$L$220,'JAN 2025 BVA'!$M$220,'JAN 2025 BVA'!$L$222,'JAN 2025 BVA'!$M$222</definedName>
    <definedName name="QB_FORMULA_26" localSheetId="1" hidden="1">'JAN 2025 MTD I&amp;E'!$L$215,'JAN 2025 MTD I&amp;E'!$M$215,'JAN 2025 MTD I&amp;E'!$L$216,'JAN 2025 MTD I&amp;E'!$M$216,'JAN 2025 MTD I&amp;E'!$J$217,'JAN 2025 MTD I&amp;E'!$K$217,'JAN 2025 MTD I&amp;E'!$L$217,'JAN 2025 MTD I&amp;E'!$M$217,'JAN 2025 MTD I&amp;E'!$L$218,'JAN 2025 MTD I&amp;E'!$M$218,'JAN 2025 MTD I&amp;E'!$J$219,'JAN 2025 MTD I&amp;E'!$K$219,'JAN 2025 MTD I&amp;E'!$L$219,'JAN 2025 MTD I&amp;E'!$M$219,'JAN 2025 MTD I&amp;E'!$L$221,'JAN 2025 MTD I&amp;E'!$M$221</definedName>
    <definedName name="QB_FORMULA_26" localSheetId="2" hidden="1">'JAN 2025 YTD I&amp;E'!$L$215,'JAN 2025 YTD I&amp;E'!$M$215,'JAN 2025 YTD I&amp;E'!$L$216,'JAN 2025 YTD I&amp;E'!$M$216,'JAN 2025 YTD I&amp;E'!$J$217,'JAN 2025 YTD I&amp;E'!$K$217,'JAN 2025 YTD I&amp;E'!$L$217,'JAN 2025 YTD I&amp;E'!$M$217,'JAN 2025 YTD I&amp;E'!$L$218,'JAN 2025 YTD I&amp;E'!$M$218,'JAN 2025 YTD I&amp;E'!$J$219,'JAN 2025 YTD I&amp;E'!$K$219,'JAN 2025 YTD I&amp;E'!$L$219,'JAN 2025 YTD I&amp;E'!$M$219,'JAN 2025 YTD I&amp;E'!$L$221,'JAN 2025 YTD I&amp;E'!$M$221</definedName>
    <definedName name="QB_FORMULA_27" localSheetId="5" hidden="1">'JAN 2025 BVA'!$L$223,'JAN 2025 BVA'!$M$223,'JAN 2025 BVA'!$L$224,'JAN 2025 BVA'!$M$224,'JAN 2025 BVA'!$J$225,'JAN 2025 BVA'!$K$225,'JAN 2025 BVA'!$L$225,'JAN 2025 BVA'!$M$225,'JAN 2025 BVA'!$L$227,'JAN 2025 BVA'!$M$227,'JAN 2025 BVA'!$L$229,'JAN 2025 BVA'!$M$229,'JAN 2025 BVA'!$L$230,'JAN 2025 BVA'!$M$230,'JAN 2025 BVA'!$L$231,'JAN 2025 BVA'!$M$231</definedName>
    <definedName name="QB_FORMULA_27" localSheetId="1" hidden="1">'JAN 2025 MTD I&amp;E'!$L$222,'JAN 2025 MTD I&amp;E'!$M$222,'JAN 2025 MTD I&amp;E'!$L$223,'JAN 2025 MTD I&amp;E'!$M$223,'JAN 2025 MTD I&amp;E'!$J$224,'JAN 2025 MTD I&amp;E'!$K$224,'JAN 2025 MTD I&amp;E'!$L$224,'JAN 2025 MTD I&amp;E'!$M$224,'JAN 2025 MTD I&amp;E'!$L$226,'JAN 2025 MTD I&amp;E'!$M$226,'JAN 2025 MTD I&amp;E'!$L$228,'JAN 2025 MTD I&amp;E'!$M$228,'JAN 2025 MTD I&amp;E'!$L$229,'JAN 2025 MTD I&amp;E'!$M$229,'JAN 2025 MTD I&amp;E'!$L$230,'JAN 2025 MTD I&amp;E'!$M$230</definedName>
    <definedName name="QB_FORMULA_27" localSheetId="2" hidden="1">'JAN 2025 YTD I&amp;E'!$L$222,'JAN 2025 YTD I&amp;E'!$M$222,'JAN 2025 YTD I&amp;E'!$L$223,'JAN 2025 YTD I&amp;E'!$M$223,'JAN 2025 YTD I&amp;E'!$J$224,'JAN 2025 YTD I&amp;E'!$K$224,'JAN 2025 YTD I&amp;E'!$L$224,'JAN 2025 YTD I&amp;E'!$M$224,'JAN 2025 YTD I&amp;E'!$L$226,'JAN 2025 YTD I&amp;E'!$M$226,'JAN 2025 YTD I&amp;E'!$L$228,'JAN 2025 YTD I&amp;E'!$M$228,'JAN 2025 YTD I&amp;E'!$L$229,'JAN 2025 YTD I&amp;E'!$M$229,'JAN 2025 YTD I&amp;E'!$L$230,'JAN 2025 YTD I&amp;E'!$M$230</definedName>
    <definedName name="QB_FORMULA_28" localSheetId="5" hidden="1">'JAN 2025 BVA'!$L$232,'JAN 2025 BVA'!$M$232,'JAN 2025 BVA'!$J$233,'JAN 2025 BVA'!$K$233,'JAN 2025 BVA'!$L$233,'JAN 2025 BVA'!$M$233,'JAN 2025 BVA'!$L$234,'JAN 2025 BVA'!$M$234,'JAN 2025 BVA'!$L$236,'JAN 2025 BVA'!$M$236,'JAN 2025 BVA'!$L$237,'JAN 2025 BVA'!$M$237,'JAN 2025 BVA'!$L$238,'JAN 2025 BVA'!$M$238,'JAN 2025 BVA'!$J$239,'JAN 2025 BVA'!$K$239</definedName>
    <definedName name="QB_FORMULA_28" localSheetId="1" hidden="1">'JAN 2025 MTD I&amp;E'!$L$231,'JAN 2025 MTD I&amp;E'!$M$231,'JAN 2025 MTD I&amp;E'!$J$232,'JAN 2025 MTD I&amp;E'!$K$232,'JAN 2025 MTD I&amp;E'!$L$232,'JAN 2025 MTD I&amp;E'!$M$232,'JAN 2025 MTD I&amp;E'!$L$233,'JAN 2025 MTD I&amp;E'!$M$233,'JAN 2025 MTD I&amp;E'!$L$235,'JAN 2025 MTD I&amp;E'!$M$235,'JAN 2025 MTD I&amp;E'!$L$236,'JAN 2025 MTD I&amp;E'!$M$236,'JAN 2025 MTD I&amp;E'!$L$237,'JAN 2025 MTD I&amp;E'!$M$237,'JAN 2025 MTD I&amp;E'!$J$238,'JAN 2025 MTD I&amp;E'!$K$238</definedName>
    <definedName name="QB_FORMULA_28" localSheetId="2" hidden="1">'JAN 2025 YTD I&amp;E'!$L$231,'JAN 2025 YTD I&amp;E'!$M$231,'JAN 2025 YTD I&amp;E'!$J$232,'JAN 2025 YTD I&amp;E'!$K$232,'JAN 2025 YTD I&amp;E'!$L$232,'JAN 2025 YTD I&amp;E'!$M$232,'JAN 2025 YTD I&amp;E'!$L$233,'JAN 2025 YTD I&amp;E'!$M$233,'JAN 2025 YTD I&amp;E'!$L$235,'JAN 2025 YTD I&amp;E'!$M$235,'JAN 2025 YTD I&amp;E'!$L$236,'JAN 2025 YTD I&amp;E'!$M$236,'JAN 2025 YTD I&amp;E'!$L$237,'JAN 2025 YTD I&amp;E'!$M$237,'JAN 2025 YTD I&amp;E'!$J$238,'JAN 2025 YTD I&amp;E'!$K$238</definedName>
    <definedName name="QB_FORMULA_29" localSheetId="5" hidden="1">'JAN 2025 BVA'!$L$239,'JAN 2025 BVA'!$M$239,'JAN 2025 BVA'!$L$240,'JAN 2025 BVA'!$M$240,'JAN 2025 BVA'!$J$241,'JAN 2025 BVA'!$K$241,'JAN 2025 BVA'!$L$241,'JAN 2025 BVA'!$M$241,'JAN 2025 BVA'!$L$243,'JAN 2025 BVA'!$M$243,'JAN 2025 BVA'!$L$244,'JAN 2025 BVA'!$M$244,'JAN 2025 BVA'!$L$245,'JAN 2025 BVA'!$M$245,'JAN 2025 BVA'!$L$246,'JAN 2025 BVA'!$M$246</definedName>
    <definedName name="QB_FORMULA_29" localSheetId="1" hidden="1">'JAN 2025 MTD I&amp;E'!$L$238,'JAN 2025 MTD I&amp;E'!$M$238,'JAN 2025 MTD I&amp;E'!$L$239,'JAN 2025 MTD I&amp;E'!$M$239,'JAN 2025 MTD I&amp;E'!$J$240,'JAN 2025 MTD I&amp;E'!$K$240,'JAN 2025 MTD I&amp;E'!$L$240,'JAN 2025 MTD I&amp;E'!$M$240,'JAN 2025 MTD I&amp;E'!$L$242,'JAN 2025 MTD I&amp;E'!$M$242,'JAN 2025 MTD I&amp;E'!$L$243,'JAN 2025 MTD I&amp;E'!$M$243,'JAN 2025 MTD I&amp;E'!$L$244,'JAN 2025 MTD I&amp;E'!$M$244,'JAN 2025 MTD I&amp;E'!$L$245,'JAN 2025 MTD I&amp;E'!$M$245</definedName>
    <definedName name="QB_FORMULA_29" localSheetId="2" hidden="1">'JAN 2025 YTD I&amp;E'!$L$238,'JAN 2025 YTD I&amp;E'!$M$238,'JAN 2025 YTD I&amp;E'!$L$239,'JAN 2025 YTD I&amp;E'!$M$239,'JAN 2025 YTD I&amp;E'!$J$240,'JAN 2025 YTD I&amp;E'!$K$240,'JAN 2025 YTD I&amp;E'!$L$240,'JAN 2025 YTD I&amp;E'!$M$240,'JAN 2025 YTD I&amp;E'!$L$242,'JAN 2025 YTD I&amp;E'!$M$242,'JAN 2025 YTD I&amp;E'!$L$243,'JAN 2025 YTD I&amp;E'!$M$243,'JAN 2025 YTD I&amp;E'!$L$244,'JAN 2025 YTD I&amp;E'!$M$244,'JAN 2025 YTD I&amp;E'!$L$245,'JAN 2025 YTD I&amp;E'!$M$245</definedName>
    <definedName name="QB_FORMULA_3" localSheetId="5" hidden="1">'JAN 2025 BVA'!$J$30,'JAN 2025 BVA'!$K$30,'JAN 2025 BVA'!$L$30,'JAN 2025 BVA'!$M$30,'JAN 2025 BVA'!$J$31,'JAN 2025 BVA'!$K$31,'JAN 2025 BVA'!$L$31,'JAN 2025 BVA'!$M$31,'JAN 2025 BVA'!$L$34,'JAN 2025 BVA'!$M$34,'JAN 2025 BVA'!$L$35,'JAN 2025 BVA'!$M$35,'JAN 2025 BVA'!$L$36,'JAN 2025 BVA'!$M$36,'JAN 2025 BVA'!$L$37,'JAN 2025 BVA'!$M$37</definedName>
    <definedName name="QB_FORMULA_3" localSheetId="3" hidden="1">'JAN 2025 General Ledger'!$Q$52,'JAN 2025 General Ledger'!$Q$54,'JAN 2025 General Ledger'!$P$55,'JAN 2025 General Ledger'!$Q$55,'JAN 2025 General Ledger'!$Q$57,'JAN 2025 General Ledger'!$P$58,'JAN 2025 General Ledger'!$Q$58,'JAN 2025 General Ledger'!$Q$60,'JAN 2025 General Ledger'!$P$61,'JAN 2025 General Ledger'!$Q$61,'JAN 2025 General Ledger'!$Q$63,'JAN 2025 General Ledger'!$Q$64,'JAN 2025 General Ledger'!$Q$65,'JAN 2025 General Ledger'!$Q$66,'JAN 2025 General Ledger'!$Q$67,'JAN 2025 General Ledger'!$Q$68</definedName>
    <definedName name="QB_FORMULA_3" localSheetId="1" hidden="1">'JAN 2025 MTD I&amp;E'!$J$29,'JAN 2025 MTD I&amp;E'!$K$29,'JAN 2025 MTD I&amp;E'!$L$29,'JAN 2025 MTD I&amp;E'!$M$29,'JAN 2025 MTD I&amp;E'!$J$30,'JAN 2025 MTD I&amp;E'!$K$30,'JAN 2025 MTD I&amp;E'!$L$30,'JAN 2025 MTD I&amp;E'!$M$30,'JAN 2025 MTD I&amp;E'!$L$33,'JAN 2025 MTD I&amp;E'!$M$33,'JAN 2025 MTD I&amp;E'!$L$34,'JAN 2025 MTD I&amp;E'!$M$34,'JAN 2025 MTD I&amp;E'!$L$35,'JAN 2025 MTD I&amp;E'!$M$35,'JAN 2025 MTD I&amp;E'!$L$36,'JAN 2025 MTD I&amp;E'!$M$36</definedName>
    <definedName name="QB_FORMULA_3" localSheetId="2" hidden="1">'JAN 2025 YTD I&amp;E'!$J$29,'JAN 2025 YTD I&amp;E'!$K$29,'JAN 2025 YTD I&amp;E'!$L$29,'JAN 2025 YTD I&amp;E'!$M$29,'JAN 2025 YTD I&amp;E'!$J$30,'JAN 2025 YTD I&amp;E'!$K$30,'JAN 2025 YTD I&amp;E'!$L$30,'JAN 2025 YTD I&amp;E'!$M$30,'JAN 2025 YTD I&amp;E'!$L$33,'JAN 2025 YTD I&amp;E'!$M$33,'JAN 2025 YTD I&amp;E'!$L$34,'JAN 2025 YTD I&amp;E'!$M$34,'JAN 2025 YTD I&amp;E'!$L$35,'JAN 2025 YTD I&amp;E'!$M$35,'JAN 2025 YTD I&amp;E'!$L$36,'JAN 2025 YTD I&amp;E'!$M$36</definedName>
    <definedName name="QB_FORMULA_30" localSheetId="5" hidden="1">'JAN 2025 BVA'!$L$247,'JAN 2025 BVA'!$M$247,'JAN 2025 BVA'!$L$248,'JAN 2025 BVA'!$M$248,'JAN 2025 BVA'!$L$250,'JAN 2025 BVA'!$M$250,'JAN 2025 BVA'!$L$251,'JAN 2025 BVA'!$M$251,'JAN 2025 BVA'!$J$252,'JAN 2025 BVA'!$K$252,'JAN 2025 BVA'!$L$252,'JAN 2025 BVA'!$M$252,'JAN 2025 BVA'!$L$253,'JAN 2025 BVA'!$M$253,'JAN 2025 BVA'!$J$254,'JAN 2025 BVA'!$K$254</definedName>
    <definedName name="QB_FORMULA_30" localSheetId="1" hidden="1">'JAN 2025 MTD I&amp;E'!$L$246,'JAN 2025 MTD I&amp;E'!$M$246,'JAN 2025 MTD I&amp;E'!$L$247,'JAN 2025 MTD I&amp;E'!$M$247,'JAN 2025 MTD I&amp;E'!$L$249,'JAN 2025 MTD I&amp;E'!$M$249,'JAN 2025 MTD I&amp;E'!$L$250,'JAN 2025 MTD I&amp;E'!$M$250,'JAN 2025 MTD I&amp;E'!$J$251,'JAN 2025 MTD I&amp;E'!$K$251,'JAN 2025 MTD I&amp;E'!$L$251,'JAN 2025 MTD I&amp;E'!$M$251,'JAN 2025 MTD I&amp;E'!$L$252,'JAN 2025 MTD I&amp;E'!$M$252,'JAN 2025 MTD I&amp;E'!$J$253,'JAN 2025 MTD I&amp;E'!$K$253</definedName>
    <definedName name="QB_FORMULA_30" localSheetId="2" hidden="1">'JAN 2025 YTD I&amp;E'!$L$246,'JAN 2025 YTD I&amp;E'!$M$246,'JAN 2025 YTD I&amp;E'!$L$247,'JAN 2025 YTD I&amp;E'!$M$247,'JAN 2025 YTD I&amp;E'!$L$249,'JAN 2025 YTD I&amp;E'!$M$249,'JAN 2025 YTD I&amp;E'!$L$250,'JAN 2025 YTD I&amp;E'!$M$250,'JAN 2025 YTD I&amp;E'!$J$251,'JAN 2025 YTD I&amp;E'!$K$251,'JAN 2025 YTD I&amp;E'!$L$251,'JAN 2025 YTD I&amp;E'!$M$251,'JAN 2025 YTD I&amp;E'!$L$252,'JAN 2025 YTD I&amp;E'!$M$252,'JAN 2025 YTD I&amp;E'!$J$253,'JAN 2025 YTD I&amp;E'!$K$253</definedName>
    <definedName name="QB_FORMULA_31" localSheetId="5" hidden="1">'JAN 2025 BVA'!$L$254,'JAN 2025 BVA'!$M$254,'JAN 2025 BVA'!$L$255,'JAN 2025 BVA'!$M$255,'JAN 2025 BVA'!$J$256,'JAN 2025 BVA'!$K$256,'JAN 2025 BVA'!$L$256,'JAN 2025 BVA'!$M$256,'JAN 2025 BVA'!$J$257,'JAN 2025 BVA'!$K$257,'JAN 2025 BVA'!$L$257,'JAN 2025 BVA'!$M$257,'JAN 2025 BVA'!$L$262,'JAN 2025 BVA'!$M$262,'JAN 2025 BVA'!$L$263,'JAN 2025 BVA'!$M$263</definedName>
    <definedName name="QB_FORMULA_31" localSheetId="1" hidden="1">'JAN 2025 MTD I&amp;E'!$L$253,'JAN 2025 MTD I&amp;E'!$M$253,'JAN 2025 MTD I&amp;E'!$L$254,'JAN 2025 MTD I&amp;E'!$M$254,'JAN 2025 MTD I&amp;E'!$J$255,'JAN 2025 MTD I&amp;E'!$K$255,'JAN 2025 MTD I&amp;E'!$L$255,'JAN 2025 MTD I&amp;E'!$M$255,'JAN 2025 MTD I&amp;E'!$J$256,'JAN 2025 MTD I&amp;E'!$K$256,'JAN 2025 MTD I&amp;E'!$L$256,'JAN 2025 MTD I&amp;E'!$M$256,'JAN 2025 MTD I&amp;E'!$L$261,'JAN 2025 MTD I&amp;E'!$M$261,'JAN 2025 MTD I&amp;E'!$L$262,'JAN 2025 MTD I&amp;E'!$M$262</definedName>
    <definedName name="QB_FORMULA_31" localSheetId="2" hidden="1">'JAN 2025 YTD I&amp;E'!$L$253,'JAN 2025 YTD I&amp;E'!$M$253,'JAN 2025 YTD I&amp;E'!$L$254,'JAN 2025 YTD I&amp;E'!$M$254,'JAN 2025 YTD I&amp;E'!$J$255,'JAN 2025 YTD I&amp;E'!$K$255,'JAN 2025 YTD I&amp;E'!$L$255,'JAN 2025 YTD I&amp;E'!$M$255,'JAN 2025 YTD I&amp;E'!$J$256,'JAN 2025 YTD I&amp;E'!$K$256,'JAN 2025 YTD I&amp;E'!$L$256,'JAN 2025 YTD I&amp;E'!$M$256,'JAN 2025 YTD I&amp;E'!$L$261,'JAN 2025 YTD I&amp;E'!$M$261,'JAN 2025 YTD I&amp;E'!$L$262,'JAN 2025 YTD I&amp;E'!$M$262</definedName>
    <definedName name="QB_FORMULA_32" localSheetId="5" hidden="1">'JAN 2025 BVA'!$L$264,'JAN 2025 BVA'!$M$264,'JAN 2025 BVA'!$L$265,'JAN 2025 BVA'!$M$265,'JAN 2025 BVA'!$L$266,'JAN 2025 BVA'!$M$266,'JAN 2025 BVA'!$L$267,'JAN 2025 BVA'!$M$267,'JAN 2025 BVA'!$J$268,'JAN 2025 BVA'!$K$268,'JAN 2025 BVA'!$L$268,'JAN 2025 BVA'!$M$268,'JAN 2025 BVA'!$L$270,'JAN 2025 BVA'!$M$270,'JAN 2025 BVA'!$L$271,'JAN 2025 BVA'!$M$271</definedName>
    <definedName name="QB_FORMULA_32" localSheetId="1" hidden="1">'JAN 2025 MTD I&amp;E'!$L$263,'JAN 2025 MTD I&amp;E'!$M$263,'JAN 2025 MTD I&amp;E'!$L$264,'JAN 2025 MTD I&amp;E'!$M$264,'JAN 2025 MTD I&amp;E'!$L$265,'JAN 2025 MTD I&amp;E'!$M$265,'JAN 2025 MTD I&amp;E'!$L$266,'JAN 2025 MTD I&amp;E'!$M$266,'JAN 2025 MTD I&amp;E'!$J$267,'JAN 2025 MTD I&amp;E'!$K$267,'JAN 2025 MTD I&amp;E'!$L$267,'JAN 2025 MTD I&amp;E'!$M$267,'JAN 2025 MTD I&amp;E'!$L$269,'JAN 2025 MTD I&amp;E'!$M$269,'JAN 2025 MTD I&amp;E'!$L$270,'JAN 2025 MTD I&amp;E'!$M$270</definedName>
    <definedName name="QB_FORMULA_32" localSheetId="2" hidden="1">'JAN 2025 YTD I&amp;E'!$L$263,'JAN 2025 YTD I&amp;E'!$M$263,'JAN 2025 YTD I&amp;E'!$L$264,'JAN 2025 YTD I&amp;E'!$M$264,'JAN 2025 YTD I&amp;E'!$L$265,'JAN 2025 YTD I&amp;E'!$M$265,'JAN 2025 YTD I&amp;E'!$L$266,'JAN 2025 YTD I&amp;E'!$M$266,'JAN 2025 YTD I&amp;E'!$J$267,'JAN 2025 YTD I&amp;E'!$K$267,'JAN 2025 YTD I&amp;E'!$L$267,'JAN 2025 YTD I&amp;E'!$M$267,'JAN 2025 YTD I&amp;E'!$L$269,'JAN 2025 YTD I&amp;E'!$M$269,'JAN 2025 YTD I&amp;E'!$L$270,'JAN 2025 YTD I&amp;E'!$M$270</definedName>
    <definedName name="QB_FORMULA_33" localSheetId="5" hidden="1">'JAN 2025 BVA'!$L$272,'JAN 2025 BVA'!$M$272,'JAN 2025 BVA'!$J$273,'JAN 2025 BVA'!$K$273,'JAN 2025 BVA'!$L$273,'JAN 2025 BVA'!$M$273,'JAN 2025 BVA'!$L$274,'JAN 2025 BVA'!$M$274,'JAN 2025 BVA'!$L$276,'JAN 2025 BVA'!$M$276,'JAN 2025 BVA'!$L$277,'JAN 2025 BVA'!$M$277,'JAN 2025 BVA'!$L$278,'JAN 2025 BVA'!$M$278,'JAN 2025 BVA'!$L$279,'JAN 2025 BVA'!$M$279</definedName>
    <definedName name="QB_FORMULA_33" localSheetId="1" hidden="1">'JAN 2025 MTD I&amp;E'!$L$271,'JAN 2025 MTD I&amp;E'!$M$271,'JAN 2025 MTD I&amp;E'!$J$272,'JAN 2025 MTD I&amp;E'!$K$272,'JAN 2025 MTD I&amp;E'!$L$272,'JAN 2025 MTD I&amp;E'!$M$272,'JAN 2025 MTD I&amp;E'!$L$273,'JAN 2025 MTD I&amp;E'!$M$273,'JAN 2025 MTD I&amp;E'!$L$275,'JAN 2025 MTD I&amp;E'!$M$275,'JAN 2025 MTD I&amp;E'!$L$276,'JAN 2025 MTD I&amp;E'!$M$276,'JAN 2025 MTD I&amp;E'!$L$277,'JAN 2025 MTD I&amp;E'!$M$277,'JAN 2025 MTD I&amp;E'!$L$278,'JAN 2025 MTD I&amp;E'!$M$278</definedName>
    <definedName name="QB_FORMULA_33" localSheetId="2" hidden="1">'JAN 2025 YTD I&amp;E'!$L$271,'JAN 2025 YTD I&amp;E'!$M$271,'JAN 2025 YTD I&amp;E'!$J$272,'JAN 2025 YTD I&amp;E'!$K$272,'JAN 2025 YTD I&amp;E'!$L$272,'JAN 2025 YTD I&amp;E'!$M$272,'JAN 2025 YTD I&amp;E'!$L$273,'JAN 2025 YTD I&amp;E'!$M$273,'JAN 2025 YTD I&amp;E'!$L$275,'JAN 2025 YTD I&amp;E'!$M$275,'JAN 2025 YTD I&amp;E'!$L$276,'JAN 2025 YTD I&amp;E'!$M$276,'JAN 2025 YTD I&amp;E'!$L$277,'JAN 2025 YTD I&amp;E'!$M$277,'JAN 2025 YTD I&amp;E'!$L$278,'JAN 2025 YTD I&amp;E'!$M$278</definedName>
    <definedName name="QB_FORMULA_34" localSheetId="5" hidden="1">'JAN 2025 BVA'!$L$280,'JAN 2025 BVA'!$M$280,'JAN 2025 BVA'!$L$281,'JAN 2025 BVA'!$M$281,'JAN 2025 BVA'!$J$282,'JAN 2025 BVA'!$K$282,'JAN 2025 BVA'!$L$282,'JAN 2025 BVA'!$M$282,'JAN 2025 BVA'!$J$283,'JAN 2025 BVA'!$K$283,'JAN 2025 BVA'!$L$283,'JAN 2025 BVA'!$M$283,'JAN 2025 BVA'!$J$284,'JAN 2025 BVA'!$K$284,'JAN 2025 BVA'!$L$284,'JAN 2025 BVA'!$M$284</definedName>
    <definedName name="QB_FORMULA_34" localSheetId="1" hidden="1">'JAN 2025 MTD I&amp;E'!$L$279,'JAN 2025 MTD I&amp;E'!$M$279,'JAN 2025 MTD I&amp;E'!$L$280,'JAN 2025 MTD I&amp;E'!$M$280,'JAN 2025 MTD I&amp;E'!$J$281,'JAN 2025 MTD I&amp;E'!$K$281,'JAN 2025 MTD I&amp;E'!$L$281,'JAN 2025 MTD I&amp;E'!$M$281,'JAN 2025 MTD I&amp;E'!$J$282,'JAN 2025 MTD I&amp;E'!$K$282,'JAN 2025 MTD I&amp;E'!$L$282,'JAN 2025 MTD I&amp;E'!$M$282,'JAN 2025 MTD I&amp;E'!$J$283,'JAN 2025 MTD I&amp;E'!$K$283,'JAN 2025 MTD I&amp;E'!$L$283,'JAN 2025 MTD I&amp;E'!$M$283</definedName>
    <definedName name="QB_FORMULA_34" localSheetId="2" hidden="1">'JAN 2025 YTD I&amp;E'!$L$279,'JAN 2025 YTD I&amp;E'!$M$279,'JAN 2025 YTD I&amp;E'!$L$280,'JAN 2025 YTD I&amp;E'!$M$280,'JAN 2025 YTD I&amp;E'!$J$281,'JAN 2025 YTD I&amp;E'!$K$281,'JAN 2025 YTD I&amp;E'!$L$281,'JAN 2025 YTD I&amp;E'!$M$281,'JAN 2025 YTD I&amp;E'!$J$282,'JAN 2025 YTD I&amp;E'!$K$282,'JAN 2025 YTD I&amp;E'!$L$282,'JAN 2025 YTD I&amp;E'!$M$282,'JAN 2025 YTD I&amp;E'!$J$283,'JAN 2025 YTD I&amp;E'!$K$283,'JAN 2025 YTD I&amp;E'!$L$283,'JAN 2025 YTD I&amp;E'!$M$283</definedName>
    <definedName name="QB_FORMULA_35" localSheetId="5" hidden="1">'JAN 2025 BVA'!$L$286,'JAN 2025 BVA'!$M$286,'JAN 2025 BVA'!$L$288,'JAN 2025 BVA'!$M$288,'JAN 2025 BVA'!$L$289,'JAN 2025 BVA'!$M$289,'JAN 2025 BVA'!$L$290,'JAN 2025 BVA'!$M$290,'JAN 2025 BVA'!$L$291,'JAN 2025 BVA'!$M$291,'JAN 2025 BVA'!$L$293,'JAN 2025 BVA'!$M$293,'JAN 2025 BVA'!$L$294,'JAN 2025 BVA'!$M$294,'JAN 2025 BVA'!$L$295,'JAN 2025 BVA'!$M$295</definedName>
    <definedName name="QB_FORMULA_35" localSheetId="1" hidden="1">'JAN 2025 MTD I&amp;E'!$L$285,'JAN 2025 MTD I&amp;E'!$M$285,'JAN 2025 MTD I&amp;E'!$L$287,'JAN 2025 MTD I&amp;E'!$M$287,'JAN 2025 MTD I&amp;E'!$L$288,'JAN 2025 MTD I&amp;E'!$M$288,'JAN 2025 MTD I&amp;E'!$L$289,'JAN 2025 MTD I&amp;E'!$M$289,'JAN 2025 MTD I&amp;E'!$L$290,'JAN 2025 MTD I&amp;E'!$M$290,'JAN 2025 MTD I&amp;E'!$L$292,'JAN 2025 MTD I&amp;E'!$M$292,'JAN 2025 MTD I&amp;E'!$L$293,'JAN 2025 MTD I&amp;E'!$M$293,'JAN 2025 MTD I&amp;E'!$L$294,'JAN 2025 MTD I&amp;E'!$M$294</definedName>
    <definedName name="QB_FORMULA_35" localSheetId="2" hidden="1">'JAN 2025 YTD I&amp;E'!$L$285,'JAN 2025 YTD I&amp;E'!$M$285,'JAN 2025 YTD I&amp;E'!$L$287,'JAN 2025 YTD I&amp;E'!$M$287,'JAN 2025 YTD I&amp;E'!$L$288,'JAN 2025 YTD I&amp;E'!$M$288,'JAN 2025 YTD I&amp;E'!$L$289,'JAN 2025 YTD I&amp;E'!$M$289,'JAN 2025 YTD I&amp;E'!$L$290,'JAN 2025 YTD I&amp;E'!$M$290,'JAN 2025 YTD I&amp;E'!$L$292,'JAN 2025 YTD I&amp;E'!$M$292,'JAN 2025 YTD I&amp;E'!$L$293,'JAN 2025 YTD I&amp;E'!$M$293,'JAN 2025 YTD I&amp;E'!$L$294,'JAN 2025 YTD I&amp;E'!$M$294</definedName>
    <definedName name="QB_FORMULA_36" localSheetId="5" hidden="1">'JAN 2025 BVA'!$L$296,'JAN 2025 BVA'!$M$296,'JAN 2025 BVA'!$J$297,'JAN 2025 BVA'!$K$297,'JAN 2025 BVA'!$L$297,'JAN 2025 BVA'!$M$297,'JAN 2025 BVA'!$L$298,'JAN 2025 BVA'!$M$298,'JAN 2025 BVA'!$J$299,'JAN 2025 BVA'!$K$299,'JAN 2025 BVA'!$L$299,'JAN 2025 BVA'!$M$299,'JAN 2025 BVA'!$L$301,'JAN 2025 BVA'!$M$301,'JAN 2025 BVA'!$L$302,'JAN 2025 BVA'!$M$302</definedName>
    <definedName name="QB_FORMULA_36" localSheetId="1" hidden="1">'JAN 2025 MTD I&amp;E'!$L$295,'JAN 2025 MTD I&amp;E'!$M$295,'JAN 2025 MTD I&amp;E'!$J$296,'JAN 2025 MTD I&amp;E'!$K$296,'JAN 2025 MTD I&amp;E'!$L$296,'JAN 2025 MTD I&amp;E'!$M$296,'JAN 2025 MTD I&amp;E'!$L$297,'JAN 2025 MTD I&amp;E'!$M$297,'JAN 2025 MTD I&amp;E'!$J$298,'JAN 2025 MTD I&amp;E'!$K$298,'JAN 2025 MTD I&amp;E'!$L$298,'JAN 2025 MTD I&amp;E'!$M$298,'JAN 2025 MTD I&amp;E'!$L$300,'JAN 2025 MTD I&amp;E'!$M$300,'JAN 2025 MTD I&amp;E'!$L$301,'JAN 2025 MTD I&amp;E'!$M$301</definedName>
    <definedName name="QB_FORMULA_36" localSheetId="2" hidden="1">'JAN 2025 YTD I&amp;E'!$L$295,'JAN 2025 YTD I&amp;E'!$M$295,'JAN 2025 YTD I&amp;E'!$J$296,'JAN 2025 YTD I&amp;E'!$K$296,'JAN 2025 YTD I&amp;E'!$L$296,'JAN 2025 YTD I&amp;E'!$M$296,'JAN 2025 YTD I&amp;E'!$L$297,'JAN 2025 YTD I&amp;E'!$M$297,'JAN 2025 YTD I&amp;E'!$J$298,'JAN 2025 YTD I&amp;E'!$K$298,'JAN 2025 YTD I&amp;E'!$L$298,'JAN 2025 YTD I&amp;E'!$M$298,'JAN 2025 YTD I&amp;E'!$L$300,'JAN 2025 YTD I&amp;E'!$M$300,'JAN 2025 YTD I&amp;E'!$L$301,'JAN 2025 YTD I&amp;E'!$M$301</definedName>
    <definedName name="QB_FORMULA_37" localSheetId="5" hidden="1">'JAN 2025 BVA'!$J$303,'JAN 2025 BVA'!$K$303,'JAN 2025 BVA'!$L$303,'JAN 2025 BVA'!$M$303,'JAN 2025 BVA'!$J$304,'JAN 2025 BVA'!$K$304,'JAN 2025 BVA'!$L$304,'JAN 2025 BVA'!$M$304,'JAN 2025 BVA'!$J$305,'JAN 2025 BVA'!$K$305,'JAN 2025 BVA'!$L$305,'JAN 2025 BVA'!$M$305,'JAN 2025 BVA'!$J$306,'JAN 2025 BVA'!$K$306,'JAN 2025 BVA'!$L$306,'JAN 2025 BVA'!$M$306</definedName>
    <definedName name="QB_FORMULA_37" localSheetId="1" hidden="1">'JAN 2025 MTD I&amp;E'!$J$302,'JAN 2025 MTD I&amp;E'!$K$302,'JAN 2025 MTD I&amp;E'!$L$302,'JAN 2025 MTD I&amp;E'!$M$302,'JAN 2025 MTD I&amp;E'!$J$303,'JAN 2025 MTD I&amp;E'!$K$303,'JAN 2025 MTD I&amp;E'!$L$303,'JAN 2025 MTD I&amp;E'!$M$303,'JAN 2025 MTD I&amp;E'!$J$304,'JAN 2025 MTD I&amp;E'!$K$304,'JAN 2025 MTD I&amp;E'!$L$304,'JAN 2025 MTD I&amp;E'!$M$304,'JAN 2025 MTD I&amp;E'!$J$305,'JAN 2025 MTD I&amp;E'!$K$305,'JAN 2025 MTD I&amp;E'!$L$305,'JAN 2025 MTD I&amp;E'!$M$305</definedName>
    <definedName name="QB_FORMULA_37" localSheetId="2" hidden="1">'JAN 2025 YTD I&amp;E'!$J$302,'JAN 2025 YTD I&amp;E'!$K$302,'JAN 2025 YTD I&amp;E'!$L$302,'JAN 2025 YTD I&amp;E'!$M$302,'JAN 2025 YTD I&amp;E'!$J$303,'JAN 2025 YTD I&amp;E'!$K$303,'JAN 2025 YTD I&amp;E'!$L$303,'JAN 2025 YTD I&amp;E'!$M$303,'JAN 2025 YTD I&amp;E'!$J$304,'JAN 2025 YTD I&amp;E'!$K$304,'JAN 2025 YTD I&amp;E'!$L$304,'JAN 2025 YTD I&amp;E'!$M$304,'JAN 2025 YTD I&amp;E'!$J$305,'JAN 2025 YTD I&amp;E'!$K$305,'JAN 2025 YTD I&amp;E'!$L$305,'JAN 2025 YTD I&amp;E'!$M$305</definedName>
    <definedName name="QB_FORMULA_4" localSheetId="5" hidden="1">'JAN 2025 BVA'!$L$38,'JAN 2025 BVA'!$M$38,'JAN 2025 BVA'!$L$39,'JAN 2025 BVA'!$M$39,'JAN 2025 BVA'!$L$40,'JAN 2025 BVA'!$M$40,'JAN 2025 BVA'!$J$41,'JAN 2025 BVA'!$K$41,'JAN 2025 BVA'!$L$41,'JAN 2025 BVA'!$M$41,'JAN 2025 BVA'!$L$43,'JAN 2025 BVA'!$M$43,'JAN 2025 BVA'!$L$44,'JAN 2025 BVA'!$M$44,'JAN 2025 BVA'!$L$45,'JAN 2025 BVA'!$M$45</definedName>
    <definedName name="QB_FORMULA_4" localSheetId="3" hidden="1">'JAN 2025 General Ledger'!$P$69,'JAN 2025 General Ledger'!$Q$69,'JAN 2025 General Ledger'!$P$70,'JAN 2025 General Ledger'!$Q$70,'JAN 2025 General Ledger'!$Q$74,'JAN 2025 General Ledger'!$Q$75,'JAN 2025 General Ledger'!$P$76,'JAN 2025 General Ledger'!$Q$76,'JAN 2025 General Ledger'!$Q$78,'JAN 2025 General Ledger'!$Q$79,'JAN 2025 General Ledger'!$P$80,'JAN 2025 General Ledger'!$Q$80,'JAN 2025 General Ledger'!$Q$83,'JAN 2025 General Ledger'!$Q$84,'JAN 2025 General Ledger'!$Q$85,'JAN 2025 General Ledger'!$Q$86</definedName>
    <definedName name="QB_FORMULA_4" localSheetId="1" hidden="1">'JAN 2025 MTD I&amp;E'!$L$37,'JAN 2025 MTD I&amp;E'!$M$37,'JAN 2025 MTD I&amp;E'!$L$38,'JAN 2025 MTD I&amp;E'!$M$38,'JAN 2025 MTD I&amp;E'!$L$39,'JAN 2025 MTD I&amp;E'!$M$39,'JAN 2025 MTD I&amp;E'!$J$40,'JAN 2025 MTD I&amp;E'!$K$40,'JAN 2025 MTD I&amp;E'!$L$40,'JAN 2025 MTD I&amp;E'!$M$40,'JAN 2025 MTD I&amp;E'!$L$42,'JAN 2025 MTD I&amp;E'!$M$42,'JAN 2025 MTD I&amp;E'!$L$43,'JAN 2025 MTD I&amp;E'!$M$43,'JAN 2025 MTD I&amp;E'!$L$44,'JAN 2025 MTD I&amp;E'!$M$44</definedName>
    <definedName name="QB_FORMULA_4" localSheetId="2" hidden="1">'JAN 2025 YTD I&amp;E'!$L$37,'JAN 2025 YTD I&amp;E'!$M$37,'JAN 2025 YTD I&amp;E'!$L$38,'JAN 2025 YTD I&amp;E'!$M$38,'JAN 2025 YTD I&amp;E'!$L$39,'JAN 2025 YTD I&amp;E'!$M$39,'JAN 2025 YTD I&amp;E'!$J$40,'JAN 2025 YTD I&amp;E'!$K$40,'JAN 2025 YTD I&amp;E'!$L$40,'JAN 2025 YTD I&amp;E'!$M$40,'JAN 2025 YTD I&amp;E'!$L$42,'JAN 2025 YTD I&amp;E'!$M$42,'JAN 2025 YTD I&amp;E'!$L$43,'JAN 2025 YTD I&amp;E'!$M$43,'JAN 2025 YTD I&amp;E'!$L$44,'JAN 2025 YTD I&amp;E'!$M$44</definedName>
    <definedName name="QB_FORMULA_5" localSheetId="5" hidden="1">'JAN 2025 BVA'!$L$46,'JAN 2025 BVA'!$M$46,'JAN 2025 BVA'!$L$47,'JAN 2025 BVA'!$M$47,'JAN 2025 BVA'!$L$48,'JAN 2025 BVA'!$M$48,'JAN 2025 BVA'!$L$50,'JAN 2025 BVA'!$M$50,'JAN 2025 BVA'!$L$51,'JAN 2025 BVA'!$M$51,'JAN 2025 BVA'!$L$52,'JAN 2025 BVA'!$M$52,'JAN 2025 BVA'!$J$53,'JAN 2025 BVA'!$K$53,'JAN 2025 BVA'!$L$53,'JAN 2025 BVA'!$M$53</definedName>
    <definedName name="QB_FORMULA_5" localSheetId="3" hidden="1">'JAN 2025 General Ledger'!$P$87,'JAN 2025 General Ledger'!$Q$87,'JAN 2025 General Ledger'!$Q$89,'JAN 2025 General Ledger'!$P$90,'JAN 2025 General Ledger'!$Q$90,'JAN 2025 General Ledger'!$Q$92,'JAN 2025 General Ledger'!$P$93,'JAN 2025 General Ledger'!$Q$93,'JAN 2025 General Ledger'!$P$94,'JAN 2025 General Ledger'!$Q$94,'JAN 2025 General Ledger'!$Q$96,'JAN 2025 General Ledger'!$Q$97,'JAN 2025 General Ledger'!$Q$98,'JAN 2025 General Ledger'!$Q$99,'JAN 2025 General Ledger'!$Q$100,'JAN 2025 General Ledger'!$Q$101</definedName>
    <definedName name="QB_FORMULA_5" localSheetId="1" hidden="1">'JAN 2025 MTD I&amp;E'!$L$45,'JAN 2025 MTD I&amp;E'!$M$45,'JAN 2025 MTD I&amp;E'!$L$46,'JAN 2025 MTD I&amp;E'!$M$46,'JAN 2025 MTD I&amp;E'!$L$47,'JAN 2025 MTD I&amp;E'!$M$47,'JAN 2025 MTD I&amp;E'!$L$49,'JAN 2025 MTD I&amp;E'!$M$49,'JAN 2025 MTD I&amp;E'!$L$50,'JAN 2025 MTD I&amp;E'!$M$50,'JAN 2025 MTD I&amp;E'!$L$51,'JAN 2025 MTD I&amp;E'!$M$51,'JAN 2025 MTD I&amp;E'!$J$52,'JAN 2025 MTD I&amp;E'!$K$52,'JAN 2025 MTD I&amp;E'!$L$52,'JAN 2025 MTD I&amp;E'!$M$52</definedName>
    <definedName name="QB_FORMULA_5" localSheetId="2" hidden="1">'JAN 2025 YTD I&amp;E'!$L$45,'JAN 2025 YTD I&amp;E'!$M$45,'JAN 2025 YTD I&amp;E'!$L$46,'JAN 2025 YTD I&amp;E'!$M$46,'JAN 2025 YTD I&amp;E'!$L$47,'JAN 2025 YTD I&amp;E'!$M$47,'JAN 2025 YTD I&amp;E'!$L$49,'JAN 2025 YTD I&amp;E'!$M$49,'JAN 2025 YTD I&amp;E'!$L$50,'JAN 2025 YTD I&amp;E'!$M$50,'JAN 2025 YTD I&amp;E'!$L$51,'JAN 2025 YTD I&amp;E'!$M$51,'JAN 2025 YTD I&amp;E'!$J$52,'JAN 2025 YTD I&amp;E'!$K$52,'JAN 2025 YTD I&amp;E'!$L$52,'JAN 2025 YTD I&amp;E'!$M$52</definedName>
    <definedName name="QB_FORMULA_6" localSheetId="5" hidden="1">'JAN 2025 BVA'!$L$55,'JAN 2025 BVA'!$M$55,'JAN 2025 BVA'!$L$56,'JAN 2025 BVA'!$M$56,'JAN 2025 BVA'!$L$57,'JAN 2025 BVA'!$M$57,'JAN 2025 BVA'!$L$58,'JAN 2025 BVA'!$M$58,'JAN 2025 BVA'!$L$59,'JAN 2025 BVA'!$M$59,'JAN 2025 BVA'!$L$60,'JAN 2025 BVA'!$M$60,'JAN 2025 BVA'!$J$61,'JAN 2025 BVA'!$K$61,'JAN 2025 BVA'!$L$61,'JAN 2025 BVA'!$M$61</definedName>
    <definedName name="QB_FORMULA_6" localSheetId="3" hidden="1">'JAN 2025 General Ledger'!$Q$102,'JAN 2025 General Ledger'!$Q$103,'JAN 2025 General Ledger'!$Q$104,'JAN 2025 General Ledger'!$Q$105,'JAN 2025 General Ledger'!$Q$106,'JAN 2025 General Ledger'!$Q$107,'JAN 2025 General Ledger'!$Q$108,'JAN 2025 General Ledger'!$Q$109,'JAN 2025 General Ledger'!$P$110,'JAN 2025 General Ledger'!$Q$110,'JAN 2025 General Ledger'!$Q$112,'JAN 2025 General Ledger'!$P$113,'JAN 2025 General Ledger'!$Q$113,'JAN 2025 General Ledger'!$Q$115,'JAN 2025 General Ledger'!$P$116,'JAN 2025 General Ledger'!$Q$116</definedName>
    <definedName name="QB_FORMULA_6" localSheetId="1" hidden="1">'JAN 2025 MTD I&amp;E'!$L$54,'JAN 2025 MTD I&amp;E'!$M$54,'JAN 2025 MTD I&amp;E'!$L$55,'JAN 2025 MTD I&amp;E'!$M$55,'JAN 2025 MTD I&amp;E'!$L$56,'JAN 2025 MTD I&amp;E'!$M$56,'JAN 2025 MTD I&amp;E'!$L$57,'JAN 2025 MTD I&amp;E'!$M$57,'JAN 2025 MTD I&amp;E'!$L$58,'JAN 2025 MTD I&amp;E'!$M$58,'JAN 2025 MTD I&amp;E'!$L$59,'JAN 2025 MTD I&amp;E'!$M$59,'JAN 2025 MTD I&amp;E'!$J$60,'JAN 2025 MTD I&amp;E'!$K$60,'JAN 2025 MTD I&amp;E'!$L$60,'JAN 2025 MTD I&amp;E'!$M$60</definedName>
    <definedName name="QB_FORMULA_6" localSheetId="2" hidden="1">'JAN 2025 YTD I&amp;E'!$L$54,'JAN 2025 YTD I&amp;E'!$M$54,'JAN 2025 YTD I&amp;E'!$L$55,'JAN 2025 YTD I&amp;E'!$M$55,'JAN 2025 YTD I&amp;E'!$L$56,'JAN 2025 YTD I&amp;E'!$M$56,'JAN 2025 YTD I&amp;E'!$L$57,'JAN 2025 YTD I&amp;E'!$M$57,'JAN 2025 YTD I&amp;E'!$L$58,'JAN 2025 YTD I&amp;E'!$M$58,'JAN 2025 YTD I&amp;E'!$L$59,'JAN 2025 YTD I&amp;E'!$M$59,'JAN 2025 YTD I&amp;E'!$J$60,'JAN 2025 YTD I&amp;E'!$K$60,'JAN 2025 YTD I&amp;E'!$L$60,'JAN 2025 YTD I&amp;E'!$M$60</definedName>
    <definedName name="QB_FORMULA_7" localSheetId="5" hidden="1">'JAN 2025 BVA'!$L$63,'JAN 2025 BVA'!$M$63,'JAN 2025 BVA'!$L$64,'JAN 2025 BVA'!$M$64,'JAN 2025 BVA'!$L$65,'JAN 2025 BVA'!$M$65,'JAN 2025 BVA'!$L$66,'JAN 2025 BVA'!$M$66,'JAN 2025 BVA'!$L$67,'JAN 2025 BVA'!$M$67,'JAN 2025 BVA'!$L$68,'JAN 2025 BVA'!$M$68,'JAN 2025 BVA'!$L$69,'JAN 2025 BVA'!$M$69,'JAN 2025 BVA'!$J$70,'JAN 2025 BVA'!$K$70</definedName>
    <definedName name="QB_FORMULA_7" localSheetId="3" hidden="1">'JAN 2025 General Ledger'!$Q$118,'JAN 2025 General Ledger'!$Q$119,'JAN 2025 General Ledger'!$Q$120,'JAN 2025 General Ledger'!$Q$121,'JAN 2025 General Ledger'!$Q$122,'JAN 2025 General Ledger'!$P$123,'JAN 2025 General Ledger'!$Q$123,'JAN 2025 General Ledger'!$P$124,'JAN 2025 General Ledger'!$Q$124,'JAN 2025 General Ledger'!$Q$126,'JAN 2025 General Ledger'!$P$127,'JAN 2025 General Ledger'!$Q$127,'JAN 2025 General Ledger'!$Q$130,'JAN 2025 General Ledger'!$Q$131,'JAN 2025 General Ledger'!$Q$132,'JAN 2025 General Ledger'!$Q$133</definedName>
    <definedName name="QB_FORMULA_7" localSheetId="1" hidden="1">'JAN 2025 MTD I&amp;E'!$L$62,'JAN 2025 MTD I&amp;E'!$M$62,'JAN 2025 MTD I&amp;E'!$L$63,'JAN 2025 MTD I&amp;E'!$M$63,'JAN 2025 MTD I&amp;E'!$L$64,'JAN 2025 MTD I&amp;E'!$M$64,'JAN 2025 MTD I&amp;E'!$L$65,'JAN 2025 MTD I&amp;E'!$M$65,'JAN 2025 MTD I&amp;E'!$L$66,'JAN 2025 MTD I&amp;E'!$M$66,'JAN 2025 MTD I&amp;E'!$L$67,'JAN 2025 MTD I&amp;E'!$M$67,'JAN 2025 MTD I&amp;E'!$L$68,'JAN 2025 MTD I&amp;E'!$M$68,'JAN 2025 MTD I&amp;E'!$J$69,'JAN 2025 MTD I&amp;E'!$K$69</definedName>
    <definedName name="QB_FORMULA_7" localSheetId="2" hidden="1">'JAN 2025 YTD I&amp;E'!$L$62,'JAN 2025 YTD I&amp;E'!$M$62,'JAN 2025 YTD I&amp;E'!$L$63,'JAN 2025 YTD I&amp;E'!$M$63,'JAN 2025 YTD I&amp;E'!$L$64,'JAN 2025 YTD I&amp;E'!$M$64,'JAN 2025 YTD I&amp;E'!$L$65,'JAN 2025 YTD I&amp;E'!$M$65,'JAN 2025 YTD I&amp;E'!$L$66,'JAN 2025 YTD I&amp;E'!$M$66,'JAN 2025 YTD I&amp;E'!$L$67,'JAN 2025 YTD I&amp;E'!$M$67,'JAN 2025 YTD I&amp;E'!$L$68,'JAN 2025 YTD I&amp;E'!$M$68,'JAN 2025 YTD I&amp;E'!$J$69,'JAN 2025 YTD I&amp;E'!$K$69</definedName>
    <definedName name="QB_FORMULA_8" localSheetId="5" hidden="1">'JAN 2025 BVA'!$L$70,'JAN 2025 BVA'!$M$70,'JAN 2025 BVA'!$L$73,'JAN 2025 BVA'!$M$73,'JAN 2025 BVA'!$L$74,'JAN 2025 BVA'!$M$74,'JAN 2025 BVA'!$L$75,'JAN 2025 BVA'!$M$75,'JAN 2025 BVA'!$L$77,'JAN 2025 BVA'!$M$77,'JAN 2025 BVA'!$L$78,'JAN 2025 BVA'!$M$78,'JAN 2025 BVA'!$L$79,'JAN 2025 BVA'!$M$79,'JAN 2025 BVA'!$L$80,'JAN 2025 BVA'!$M$80</definedName>
    <definedName name="QB_FORMULA_8" localSheetId="3" hidden="1">'JAN 2025 General Ledger'!$Q$134,'JAN 2025 General Ledger'!$Q$135,'JAN 2025 General Ledger'!$P$136,'JAN 2025 General Ledger'!$Q$136,'JAN 2025 General Ledger'!$Q$138,'JAN 2025 General Ledger'!$Q$139,'JAN 2025 General Ledger'!$Q$140,'JAN 2025 General Ledger'!$Q$141,'JAN 2025 General Ledger'!$Q$142,'JAN 2025 General Ledger'!$P$143,'JAN 2025 General Ledger'!$Q$143,'JAN 2025 General Ledger'!$Q$145,'JAN 2025 General Ledger'!$Q$146,'JAN 2025 General Ledger'!$Q$147,'JAN 2025 General Ledger'!$Q$148,'JAN 2025 General Ledger'!$P$149</definedName>
    <definedName name="QB_FORMULA_8" localSheetId="1" hidden="1">'JAN 2025 MTD I&amp;E'!$L$69,'JAN 2025 MTD I&amp;E'!$M$69,'JAN 2025 MTD I&amp;E'!$L$72,'JAN 2025 MTD I&amp;E'!$M$72,'JAN 2025 MTD I&amp;E'!$L$73,'JAN 2025 MTD I&amp;E'!$M$73,'JAN 2025 MTD I&amp;E'!$L$74,'JAN 2025 MTD I&amp;E'!$M$74,'JAN 2025 MTD I&amp;E'!$L$76,'JAN 2025 MTD I&amp;E'!$M$76,'JAN 2025 MTD I&amp;E'!$L$77,'JAN 2025 MTD I&amp;E'!$M$77,'JAN 2025 MTD I&amp;E'!$L$78,'JAN 2025 MTD I&amp;E'!$M$78,'JAN 2025 MTD I&amp;E'!$L$79,'JAN 2025 MTD I&amp;E'!$M$79</definedName>
    <definedName name="QB_FORMULA_8" localSheetId="2" hidden="1">'JAN 2025 YTD I&amp;E'!$L$69,'JAN 2025 YTD I&amp;E'!$M$69,'JAN 2025 YTD I&amp;E'!$L$72,'JAN 2025 YTD I&amp;E'!$M$72,'JAN 2025 YTD I&amp;E'!$L$73,'JAN 2025 YTD I&amp;E'!$M$73,'JAN 2025 YTD I&amp;E'!$L$74,'JAN 2025 YTD I&amp;E'!$M$74,'JAN 2025 YTD I&amp;E'!$L$76,'JAN 2025 YTD I&amp;E'!$M$76,'JAN 2025 YTD I&amp;E'!$L$77,'JAN 2025 YTD I&amp;E'!$M$77,'JAN 2025 YTD I&amp;E'!$L$78,'JAN 2025 YTD I&amp;E'!$M$78,'JAN 2025 YTD I&amp;E'!$L$79,'JAN 2025 YTD I&amp;E'!$M$79</definedName>
    <definedName name="QB_FORMULA_9" localSheetId="5" hidden="1">'JAN 2025 BVA'!$L$81,'JAN 2025 BVA'!$M$81,'JAN 2025 BVA'!$L$82,'JAN 2025 BVA'!$M$82,'JAN 2025 BVA'!$L$83,'JAN 2025 BVA'!$M$83,'JAN 2025 BVA'!$L$84,'JAN 2025 BVA'!$M$84,'JAN 2025 BVA'!$L$85,'JAN 2025 BVA'!$M$85,'JAN 2025 BVA'!$J$86,'JAN 2025 BVA'!$K$86,'JAN 2025 BVA'!$L$86,'JAN 2025 BVA'!$M$86,'JAN 2025 BVA'!$L$87,'JAN 2025 BVA'!$M$87</definedName>
    <definedName name="QB_FORMULA_9" localSheetId="3" hidden="1">'JAN 2025 General Ledger'!$Q$149,'JAN 2025 General Ledger'!$Q$151,'JAN 2025 General Ledger'!$Q$152,'JAN 2025 General Ledger'!$Q$153,'JAN 2025 General Ledger'!$Q$154,'JAN 2025 General Ledger'!$Q$155,'JAN 2025 General Ledger'!$Q$156,'JAN 2025 General Ledger'!$Q$157,'JAN 2025 General Ledger'!$P$158,'JAN 2025 General Ledger'!$Q$158,'JAN 2025 General Ledger'!$Q$160,'JAN 2025 General Ledger'!$P$161,'JAN 2025 General Ledger'!$Q$161,'JAN 2025 General Ledger'!$P$162,'JAN 2025 General Ledger'!$Q$162,'JAN 2025 General Ledger'!$Q$165</definedName>
    <definedName name="QB_FORMULA_9" localSheetId="1" hidden="1">'JAN 2025 MTD I&amp;E'!$L$80,'JAN 2025 MTD I&amp;E'!$M$80,'JAN 2025 MTD I&amp;E'!$L$81,'JAN 2025 MTD I&amp;E'!$M$81,'JAN 2025 MTD I&amp;E'!$L$82,'JAN 2025 MTD I&amp;E'!$M$82,'JAN 2025 MTD I&amp;E'!$L$83,'JAN 2025 MTD I&amp;E'!$M$83,'JAN 2025 MTD I&amp;E'!$L$84,'JAN 2025 MTD I&amp;E'!$M$84,'JAN 2025 MTD I&amp;E'!$J$85,'JAN 2025 MTD I&amp;E'!$K$85,'JAN 2025 MTD I&amp;E'!$L$85,'JAN 2025 MTD I&amp;E'!$M$85,'JAN 2025 MTD I&amp;E'!$L$86,'JAN 2025 MTD I&amp;E'!$M$86</definedName>
    <definedName name="QB_FORMULA_9" localSheetId="2" hidden="1">'JAN 2025 YTD I&amp;E'!$L$80,'JAN 2025 YTD I&amp;E'!$M$80,'JAN 2025 YTD I&amp;E'!$L$81,'JAN 2025 YTD I&amp;E'!$M$81,'JAN 2025 YTD I&amp;E'!$L$82,'JAN 2025 YTD I&amp;E'!$M$82,'JAN 2025 YTD I&amp;E'!$L$83,'JAN 2025 YTD I&amp;E'!$M$83,'JAN 2025 YTD I&amp;E'!$L$84,'JAN 2025 YTD I&amp;E'!$M$84,'JAN 2025 YTD I&amp;E'!$J$85,'JAN 2025 YTD I&amp;E'!$K$85,'JAN 2025 YTD I&amp;E'!$L$85,'JAN 2025 YTD I&amp;E'!$M$85,'JAN 2025 YTD I&amp;E'!$L$86,'JAN 2025 YTD I&amp;E'!$M$86</definedName>
    <definedName name="QB_ROW_1" localSheetId="0" hidden="1">'JAN 2025 Balance Sheet'!$A$2</definedName>
    <definedName name="QB_ROW_10031" localSheetId="0" hidden="1">'JAN 2025 Balance Sheet'!$D$40</definedName>
    <definedName name="QB_ROW_1011" localSheetId="0" hidden="1">'JAN 2025 Balance Sheet'!$B$3</definedName>
    <definedName name="QB_ROW_101230" localSheetId="0" hidden="1">'JAN 2025 Balance Sheet'!$D$16</definedName>
    <definedName name="QB_ROW_10331" localSheetId="0" hidden="1">'JAN 2025 Balance Sheet'!$D$42</definedName>
    <definedName name="QB_ROW_105250" localSheetId="5" hidden="1">'JAN 2025 BVA'!$F$222</definedName>
    <definedName name="QB_ROW_105250" localSheetId="1" hidden="1">'JAN 2025 MTD I&amp;E'!$F$221</definedName>
    <definedName name="QB_ROW_105250" localSheetId="2" hidden="1">'JAN 2025 YTD I&amp;E'!$F$221</definedName>
    <definedName name="QB_ROW_106020" localSheetId="3" hidden="1">'JAN 2025 General Ledger'!$C$366</definedName>
    <definedName name="QB_ROW_106250" localSheetId="5" hidden="1">'JAN 2025 BVA'!$F$248</definedName>
    <definedName name="QB_ROW_106250" localSheetId="1" hidden="1">'JAN 2025 MTD I&amp;E'!$F$247</definedName>
    <definedName name="QB_ROW_106250" localSheetId="2" hidden="1">'JAN 2025 YTD I&amp;E'!$F$247</definedName>
    <definedName name="QB_ROW_106320" localSheetId="3" hidden="1">'JAN 2025 General Ledger'!$C$368</definedName>
    <definedName name="QB_ROW_107050" localSheetId="5" hidden="1">'JAN 2025 BVA'!$F$249</definedName>
    <definedName name="QB_ROW_107050" localSheetId="1" hidden="1">'JAN 2025 MTD I&amp;E'!$F$248</definedName>
    <definedName name="QB_ROW_107050" localSheetId="2" hidden="1">'JAN 2025 YTD I&amp;E'!$F$248</definedName>
    <definedName name="QB_ROW_107350" localSheetId="5" hidden="1">'JAN 2025 BVA'!$F$252</definedName>
    <definedName name="QB_ROW_107350" localSheetId="1" hidden="1">'JAN 2025 MTD I&amp;E'!$F$251</definedName>
    <definedName name="QB_ROW_107350" localSheetId="2" hidden="1">'JAN 2025 YTD I&amp;E'!$F$251</definedName>
    <definedName name="QB_ROW_108260" localSheetId="5" hidden="1">'JAN 2025 BVA'!$G$185</definedName>
    <definedName name="QB_ROW_108260" localSheetId="1" hidden="1">'JAN 2025 MTD I&amp;E'!$G$184</definedName>
    <definedName name="QB_ROW_108260" localSheetId="2" hidden="1">'JAN 2025 YTD I&amp;E'!$G$184</definedName>
    <definedName name="QB_ROW_11031" localSheetId="0" hidden="1">'JAN 2025 Balance Sheet'!$D$43</definedName>
    <definedName name="QB_ROW_112250" localSheetId="5" hidden="1">'JAN 2025 BVA'!$F$168</definedName>
    <definedName name="QB_ROW_112250" localSheetId="1" hidden="1">'JAN 2025 MTD I&amp;E'!$F$167</definedName>
    <definedName name="QB_ROW_112250" localSheetId="2" hidden="1">'JAN 2025 YTD I&amp;E'!$F$167</definedName>
    <definedName name="QB_ROW_113240" localSheetId="5" hidden="1">'JAN 2025 BVA'!$E$7</definedName>
    <definedName name="QB_ROW_113240" localSheetId="1" hidden="1">'JAN 2025 MTD I&amp;E'!$E$7</definedName>
    <definedName name="QB_ROW_113240" localSheetId="2" hidden="1">'JAN 2025 YTD I&amp;E'!$E$7</definedName>
    <definedName name="QB_ROW_11331" localSheetId="0" hidden="1">'JAN 2025 Balance Sheet'!$D$45</definedName>
    <definedName name="QB_ROW_117220" localSheetId="0" hidden="1">'JAN 2025 Balance Sheet'!$C$26</definedName>
    <definedName name="QB_ROW_118220" localSheetId="0" hidden="1">'JAN 2025 Balance Sheet'!$C$32</definedName>
    <definedName name="QB_ROW_12031" localSheetId="0" hidden="1">'JAN 2025 Balance Sheet'!$D$46</definedName>
    <definedName name="QB_ROW_1220" localSheetId="0" hidden="1">'JAN 2025 Balance Sheet'!$C$76</definedName>
    <definedName name="QB_ROW_12331" localSheetId="0" hidden="1">'JAN 2025 Balance Sheet'!$D$63</definedName>
    <definedName name="QB_ROW_125260" localSheetId="5" hidden="1">'JAN 2025 BVA'!$G$203</definedName>
    <definedName name="QB_ROW_125260" localSheetId="1" hidden="1">'JAN 2025 MTD I&amp;E'!$G$202</definedName>
    <definedName name="QB_ROW_125260" localSheetId="2" hidden="1">'JAN 2025 YTD I&amp;E'!$G$202</definedName>
    <definedName name="QB_ROW_127220" localSheetId="0" hidden="1">'JAN 2025 Balance Sheet'!$C$34</definedName>
    <definedName name="QB_ROW_128260" localSheetId="5" hidden="1">'JAN 2025 BVA'!$G$213</definedName>
    <definedName name="QB_ROW_128260" localSheetId="1" hidden="1">'JAN 2025 MTD I&amp;E'!$G$212</definedName>
    <definedName name="QB_ROW_128260" localSheetId="2" hidden="1">'JAN 2025 YTD I&amp;E'!$G$212</definedName>
    <definedName name="QB_ROW_129220" localSheetId="0" hidden="1">'JAN 2025 Balance Sheet'!$C$77</definedName>
    <definedName name="QB_ROW_130010" localSheetId="3" hidden="1">'JAN 2025 General Ledger'!$B$31</definedName>
    <definedName name="QB_ROW_130040" localSheetId="5" hidden="1">'JAN 2025 BVA'!$E$42</definedName>
    <definedName name="QB_ROW_130040" localSheetId="1" hidden="1">'JAN 2025 MTD I&amp;E'!$E$41</definedName>
    <definedName name="QB_ROW_130040" localSheetId="2" hidden="1">'JAN 2025 YTD I&amp;E'!$E$41</definedName>
    <definedName name="QB_ROW_130250" localSheetId="5" hidden="1">'JAN 2025 BVA'!$F$160</definedName>
    <definedName name="QB_ROW_130250" localSheetId="1" hidden="1">'JAN 2025 MTD I&amp;E'!$F$159</definedName>
    <definedName name="QB_ROW_130250" localSheetId="2" hidden="1">'JAN 2025 YTD I&amp;E'!$F$159</definedName>
    <definedName name="QB_ROW_130310" localSheetId="3" hidden="1">'JAN 2025 General Ledger'!$B$267</definedName>
    <definedName name="QB_ROW_130340" localSheetId="5" hidden="1">'JAN 2025 BVA'!$E$161</definedName>
    <definedName name="QB_ROW_130340" localSheetId="1" hidden="1">'JAN 2025 MTD I&amp;E'!$E$160</definedName>
    <definedName name="QB_ROW_130340" localSheetId="2" hidden="1">'JAN 2025 YTD I&amp;E'!$E$160</definedName>
    <definedName name="QB_ROW_131020" localSheetId="3" hidden="1">'JAN 2025 General Ledger'!$C$203</definedName>
    <definedName name="QB_ROW_131050" localSheetId="5" hidden="1">'JAN 2025 BVA'!$F$120</definedName>
    <definedName name="QB_ROW_131050" localSheetId="1" hidden="1">'JAN 2025 MTD I&amp;E'!$F$119</definedName>
    <definedName name="QB_ROW_131050" localSheetId="2" hidden="1">'JAN 2025 YTD I&amp;E'!$F$119</definedName>
    <definedName name="QB_ROW_1311" localSheetId="0" hidden="1">'JAN 2025 Balance Sheet'!$B$24</definedName>
    <definedName name="QB_ROW_131260" localSheetId="5" hidden="1">'JAN 2025 BVA'!$G$158</definedName>
    <definedName name="QB_ROW_131260" localSheetId="1" hidden="1">'JAN 2025 MTD I&amp;E'!$G$157</definedName>
    <definedName name="QB_ROW_131260" localSheetId="2" hidden="1">'JAN 2025 YTD I&amp;E'!$G$157</definedName>
    <definedName name="QB_ROW_131320" localSheetId="3" hidden="1">'JAN 2025 General Ledger'!$C$266</definedName>
    <definedName name="QB_ROW_131350" localSheetId="5" hidden="1">'JAN 2025 BVA'!$F$159</definedName>
    <definedName name="QB_ROW_131350" localSheetId="1" hidden="1">'JAN 2025 MTD I&amp;E'!$F$158</definedName>
    <definedName name="QB_ROW_131350" localSheetId="2" hidden="1">'JAN 2025 YTD I&amp;E'!$F$158</definedName>
    <definedName name="QB_ROW_132010" localSheetId="3" hidden="1">'JAN 2025 General Ledger'!$B$268</definedName>
    <definedName name="QB_ROW_132040" localSheetId="5" hidden="1">'JAN 2025 BVA'!$E$162</definedName>
    <definedName name="QB_ROW_132040" localSheetId="1" hidden="1">'JAN 2025 MTD I&amp;E'!$E$161</definedName>
    <definedName name="QB_ROW_132040" localSheetId="2" hidden="1">'JAN 2025 YTD I&amp;E'!$E$161</definedName>
    <definedName name="QB_ROW_132250" localSheetId="5" hidden="1">'JAN 2025 BVA'!$F$165</definedName>
    <definedName name="QB_ROW_132250" localSheetId="1" hidden="1">'JAN 2025 MTD I&amp;E'!$F$164</definedName>
    <definedName name="QB_ROW_132250" localSheetId="2" hidden="1">'JAN 2025 YTD I&amp;E'!$F$164</definedName>
    <definedName name="QB_ROW_132310" localSheetId="3" hidden="1">'JAN 2025 General Ledger'!$B$272</definedName>
    <definedName name="QB_ROW_132340" localSheetId="5" hidden="1">'JAN 2025 BVA'!$E$166</definedName>
    <definedName name="QB_ROW_132340" localSheetId="1" hidden="1">'JAN 2025 MTD I&amp;E'!$E$165</definedName>
    <definedName name="QB_ROW_132340" localSheetId="2" hidden="1">'JAN 2025 YTD I&amp;E'!$E$165</definedName>
    <definedName name="QB_ROW_133010" localSheetId="3" hidden="1">'JAN 2025 General Ledger'!$B$273</definedName>
    <definedName name="QB_ROW_133040" localSheetId="5" hidden="1">'JAN 2025 BVA'!$E$167</definedName>
    <definedName name="QB_ROW_133040" localSheetId="1" hidden="1">'JAN 2025 MTD I&amp;E'!$E$166</definedName>
    <definedName name="QB_ROW_133040" localSheetId="2" hidden="1">'JAN 2025 YTD I&amp;E'!$E$166</definedName>
    <definedName name="QB_ROW_133250" localSheetId="5" hidden="1">'JAN 2025 BVA'!$F$173</definedName>
    <definedName name="QB_ROW_133250" localSheetId="1" hidden="1">'JAN 2025 MTD I&amp;E'!$F$172</definedName>
    <definedName name="QB_ROW_133250" localSheetId="2" hidden="1">'JAN 2025 YTD I&amp;E'!$F$172</definedName>
    <definedName name="QB_ROW_133310" localSheetId="3" hidden="1">'JAN 2025 General Ledger'!$B$288</definedName>
    <definedName name="QB_ROW_133340" localSheetId="5" hidden="1">'JAN 2025 BVA'!$E$174</definedName>
    <definedName name="QB_ROW_133340" localSheetId="1" hidden="1">'JAN 2025 MTD I&amp;E'!$E$173</definedName>
    <definedName name="QB_ROW_133340" localSheetId="2" hidden="1">'JAN 2025 YTD I&amp;E'!$E$173</definedName>
    <definedName name="QB_ROW_134010" localSheetId="3" hidden="1">'JAN 2025 General Ledger'!$B$289</definedName>
    <definedName name="QB_ROW_134040" localSheetId="5" hidden="1">'JAN 2025 BVA'!$E$175</definedName>
    <definedName name="QB_ROW_134040" localSheetId="1" hidden="1">'JAN 2025 MTD I&amp;E'!$E$174</definedName>
    <definedName name="QB_ROW_134040" localSheetId="2" hidden="1">'JAN 2025 YTD I&amp;E'!$E$174</definedName>
    <definedName name="QB_ROW_134250" localSheetId="5" hidden="1">'JAN 2025 BVA'!$F$219</definedName>
    <definedName name="QB_ROW_134250" localSheetId="1" hidden="1">'JAN 2025 MTD I&amp;E'!$F$218</definedName>
    <definedName name="QB_ROW_134250" localSheetId="2" hidden="1">'JAN 2025 YTD I&amp;E'!$F$218</definedName>
    <definedName name="QB_ROW_134310" localSheetId="3" hidden="1">'JAN 2025 General Ledger'!$B$336</definedName>
    <definedName name="QB_ROW_134340" localSheetId="5" hidden="1">'JAN 2025 BVA'!$E$220</definedName>
    <definedName name="QB_ROW_134340" localSheetId="1" hidden="1">'JAN 2025 MTD I&amp;E'!$E$219</definedName>
    <definedName name="QB_ROW_134340" localSheetId="2" hidden="1">'JAN 2025 YTD I&amp;E'!$E$219</definedName>
    <definedName name="QB_ROW_136260" localSheetId="5" hidden="1">'JAN 2025 BVA'!$G$50</definedName>
    <definedName name="QB_ROW_136260" localSheetId="1" hidden="1">'JAN 2025 MTD I&amp;E'!$G$49</definedName>
    <definedName name="QB_ROW_136260" localSheetId="2" hidden="1">'JAN 2025 YTD I&amp;E'!$G$49</definedName>
    <definedName name="QB_ROW_137070" localSheetId="5" hidden="1">'JAN 2025 BVA'!$H$127</definedName>
    <definedName name="QB_ROW_137070" localSheetId="1" hidden="1">'JAN 2025 MTD I&amp;E'!$H$126</definedName>
    <definedName name="QB_ROW_137070" localSheetId="2" hidden="1">'JAN 2025 YTD I&amp;E'!$H$126</definedName>
    <definedName name="QB_ROW_137280" localSheetId="5" hidden="1">'JAN 2025 BVA'!$I$129</definedName>
    <definedName name="QB_ROW_137280" localSheetId="1" hidden="1">'JAN 2025 MTD I&amp;E'!$I$128</definedName>
    <definedName name="QB_ROW_137280" localSheetId="2" hidden="1">'JAN 2025 YTD I&amp;E'!$I$128</definedName>
    <definedName name="QB_ROW_137370" localSheetId="5" hidden="1">'JAN 2025 BVA'!$H$130</definedName>
    <definedName name="QB_ROW_137370" localSheetId="1" hidden="1">'JAN 2025 MTD I&amp;E'!$H$129</definedName>
    <definedName name="QB_ROW_137370" localSheetId="2" hidden="1">'JAN 2025 YTD I&amp;E'!$H$129</definedName>
    <definedName name="QB_ROW_139030" localSheetId="3" hidden="1">'JAN 2025 General Ledger'!$D$125</definedName>
    <definedName name="QB_ROW_139260" localSheetId="5" hidden="1">'JAN 2025 BVA'!$G$95</definedName>
    <definedName name="QB_ROW_139260" localSheetId="1" hidden="1">'JAN 2025 MTD I&amp;E'!$G$94</definedName>
    <definedName name="QB_ROW_139260" localSheetId="2" hidden="1">'JAN 2025 YTD I&amp;E'!$G$94</definedName>
    <definedName name="QB_ROW_139330" localSheetId="3" hidden="1">'JAN 2025 General Ledger'!$D$127</definedName>
    <definedName name="QB_ROW_14011" localSheetId="0" hidden="1">'JAN 2025 Balance Sheet'!$B$66</definedName>
    <definedName name="QB_ROW_14250" localSheetId="0" hidden="1">'JAN 2025 Balance Sheet'!$F$56</definedName>
    <definedName name="QB_ROW_14311" localSheetId="0" hidden="1">'JAN 2025 Balance Sheet'!$B$79</definedName>
    <definedName name="QB_ROW_143260" localSheetId="5" hidden="1">'JAN 2025 BVA'!$G$59</definedName>
    <definedName name="QB_ROW_143260" localSheetId="1" hidden="1">'JAN 2025 MTD I&amp;E'!$G$58</definedName>
    <definedName name="QB_ROW_143260" localSheetId="2" hidden="1">'JAN 2025 YTD I&amp;E'!$G$58</definedName>
    <definedName name="QB_ROW_144030" localSheetId="3" hidden="1">'JAN 2025 General Ledger'!$D$308</definedName>
    <definedName name="QB_ROW_144260" localSheetId="5" hidden="1">'JAN 2025 BVA'!$G$196</definedName>
    <definedName name="QB_ROW_144260" localSheetId="1" hidden="1">'JAN 2025 MTD I&amp;E'!$G$195</definedName>
    <definedName name="QB_ROW_144260" localSheetId="2" hidden="1">'JAN 2025 YTD I&amp;E'!$G$195</definedName>
    <definedName name="QB_ROW_144330" localSheetId="3" hidden="1">'JAN 2025 General Ledger'!$D$312</definedName>
    <definedName name="QB_ROW_145260" localSheetId="5" hidden="1">'JAN 2025 BVA'!$G$197</definedName>
    <definedName name="QB_ROW_145260" localSheetId="1" hidden="1">'JAN 2025 MTD I&amp;E'!$G$196</definedName>
    <definedName name="QB_ROW_145260" localSheetId="2" hidden="1">'JAN 2025 YTD I&amp;E'!$G$196</definedName>
    <definedName name="QB_ROW_147030" localSheetId="3" hidden="1">'JAN 2025 General Ledger'!$D$319</definedName>
    <definedName name="QB_ROW_147260" localSheetId="5" hidden="1">'JAN 2025 BVA'!$G$205</definedName>
    <definedName name="QB_ROW_147260" localSheetId="1" hidden="1">'JAN 2025 MTD I&amp;E'!$G$204</definedName>
    <definedName name="QB_ROW_147260" localSheetId="2" hidden="1">'JAN 2025 YTD I&amp;E'!$G$204</definedName>
    <definedName name="QB_ROW_147330" localSheetId="3" hidden="1">'JAN 2025 General Ledger'!$D$321</definedName>
    <definedName name="QB_ROW_148030" localSheetId="0" hidden="1">'JAN 2025 Balance Sheet'!$D$5</definedName>
    <definedName name="QB_ROW_148330" localSheetId="0" hidden="1">'JAN 2025 Balance Sheet'!$D$13</definedName>
    <definedName name="QB_ROW_149030" localSheetId="3" hidden="1">'JAN 2025 General Ledger'!$D$326</definedName>
    <definedName name="QB_ROW_149260" localSheetId="5" hidden="1">'JAN 2025 BVA'!$G$208</definedName>
    <definedName name="QB_ROW_149260" localSheetId="1" hidden="1">'JAN 2025 MTD I&amp;E'!$G$207</definedName>
    <definedName name="QB_ROW_149260" localSheetId="2" hidden="1">'JAN 2025 YTD I&amp;E'!$G$207</definedName>
    <definedName name="QB_ROW_149330" localSheetId="3" hidden="1">'JAN 2025 General Ledger'!$D$328</definedName>
    <definedName name="QB_ROW_150260" localSheetId="5" hidden="1">'JAN 2025 BVA'!$G$209</definedName>
    <definedName name="QB_ROW_150260" localSheetId="1" hidden="1">'JAN 2025 MTD I&amp;E'!$G$208</definedName>
    <definedName name="QB_ROW_150260" localSheetId="2" hidden="1">'JAN 2025 YTD I&amp;E'!$G$208</definedName>
    <definedName name="QB_ROW_154030" localSheetId="3" hidden="1">'JAN 2025 General Ledger'!$D$316</definedName>
    <definedName name="QB_ROW_154260" localSheetId="5" hidden="1">'JAN 2025 BVA'!$G$201</definedName>
    <definedName name="QB_ROW_154260" localSheetId="1" hidden="1">'JAN 2025 MTD I&amp;E'!$G$200</definedName>
    <definedName name="QB_ROW_154260" localSheetId="2" hidden="1">'JAN 2025 YTD I&amp;E'!$G$200</definedName>
    <definedName name="QB_ROW_154330" localSheetId="3" hidden="1">'JAN 2025 General Ledger'!$D$318</definedName>
    <definedName name="QB_ROW_155260" localSheetId="5" hidden="1">'JAN 2025 BVA'!$G$202</definedName>
    <definedName name="QB_ROW_155260" localSheetId="1" hidden="1">'JAN 2025 MTD I&amp;E'!$G$201</definedName>
    <definedName name="QB_ROW_155260" localSheetId="2" hidden="1">'JAN 2025 YTD I&amp;E'!$G$201</definedName>
    <definedName name="QB_ROW_156040" localSheetId="3" hidden="1">'JAN 2025 General Ledger'!$E$205</definedName>
    <definedName name="QB_ROW_156050" localSheetId="3" hidden="1">'JAN 2025 General Ledger'!$F$209</definedName>
    <definedName name="QB_ROW_156070" localSheetId="5" hidden="1">'JAN 2025 BVA'!$H$123</definedName>
    <definedName name="QB_ROW_156070" localSheetId="1" hidden="1">'JAN 2025 MTD I&amp;E'!$H$122</definedName>
    <definedName name="QB_ROW_156070" localSheetId="2" hidden="1">'JAN 2025 YTD I&amp;E'!$H$122</definedName>
    <definedName name="QB_ROW_156280" localSheetId="5" hidden="1">'JAN 2025 BVA'!$I$125</definedName>
    <definedName name="QB_ROW_156280" localSheetId="1" hidden="1">'JAN 2025 MTD I&amp;E'!$I$124</definedName>
    <definedName name="QB_ROW_156280" localSheetId="2" hidden="1">'JAN 2025 YTD I&amp;E'!$I$124</definedName>
    <definedName name="QB_ROW_156340" localSheetId="3" hidden="1">'JAN 2025 General Ledger'!$E$226</definedName>
    <definedName name="QB_ROW_156350" localSheetId="3" hidden="1">'JAN 2025 General Ledger'!$F$225</definedName>
    <definedName name="QB_ROW_156370" localSheetId="5" hidden="1">'JAN 2025 BVA'!$H$126</definedName>
    <definedName name="QB_ROW_156370" localSheetId="1" hidden="1">'JAN 2025 MTD I&amp;E'!$H$125</definedName>
    <definedName name="QB_ROW_156370" localSheetId="2" hidden="1">'JAN 2025 YTD I&amp;E'!$H$125</definedName>
    <definedName name="QB_ROW_157070" localSheetId="5" hidden="1">'JAN 2025 BVA'!$H$131</definedName>
    <definedName name="QB_ROW_157070" localSheetId="1" hidden="1">'JAN 2025 MTD I&amp;E'!$H$130</definedName>
    <definedName name="QB_ROW_157070" localSheetId="2" hidden="1">'JAN 2025 YTD I&amp;E'!$H$130</definedName>
    <definedName name="QB_ROW_157280" localSheetId="5" hidden="1">'JAN 2025 BVA'!$I$133</definedName>
    <definedName name="QB_ROW_157280" localSheetId="1" hidden="1">'JAN 2025 MTD I&amp;E'!$I$132</definedName>
    <definedName name="QB_ROW_157280" localSheetId="2" hidden="1">'JAN 2025 YTD I&amp;E'!$I$132</definedName>
    <definedName name="QB_ROW_157370" localSheetId="5" hidden="1">'JAN 2025 BVA'!$H$134</definedName>
    <definedName name="QB_ROW_157370" localSheetId="1" hidden="1">'JAN 2025 MTD I&amp;E'!$H$133</definedName>
    <definedName name="QB_ROW_157370" localSheetId="2" hidden="1">'JAN 2025 YTD I&amp;E'!$H$133</definedName>
    <definedName name="QB_ROW_161020" localSheetId="3" hidden="1">'JAN 2025 General Ledger'!$C$338</definedName>
    <definedName name="QB_ROW_161250" localSheetId="5" hidden="1">'JAN 2025 BVA'!$F$223</definedName>
    <definedName name="QB_ROW_161250" localSheetId="1" hidden="1">'JAN 2025 MTD I&amp;E'!$F$222</definedName>
    <definedName name="QB_ROW_161250" localSheetId="2" hidden="1">'JAN 2025 YTD I&amp;E'!$F$222</definedName>
    <definedName name="QB_ROW_161320" localSheetId="3" hidden="1">'JAN 2025 General Ledger'!$C$340</definedName>
    <definedName name="QB_ROW_164040" localSheetId="3" hidden="1">'JAN 2025 General Ledger'!$E$233</definedName>
    <definedName name="QB_ROW_164270" localSheetId="5" hidden="1">'JAN 2025 BVA'!$H$141</definedName>
    <definedName name="QB_ROW_164270" localSheetId="1" hidden="1">'JAN 2025 MTD I&amp;E'!$H$140</definedName>
    <definedName name="QB_ROW_164270" localSheetId="2" hidden="1">'JAN 2025 YTD I&amp;E'!$H$140</definedName>
    <definedName name="QB_ROW_164340" localSheetId="3" hidden="1">'JAN 2025 General Ledger'!$E$235</definedName>
    <definedName name="QB_ROW_165040" localSheetId="3" hidden="1">'JAN 2025 General Ledger'!$E$111</definedName>
    <definedName name="QB_ROW_165270" localSheetId="5" hidden="1">'JAN 2025 BVA'!$H$90</definedName>
    <definedName name="QB_ROW_165270" localSheetId="1" hidden="1">'JAN 2025 MTD I&amp;E'!$H$89</definedName>
    <definedName name="QB_ROW_165270" localSheetId="2" hidden="1">'JAN 2025 YTD I&amp;E'!$H$89</definedName>
    <definedName name="QB_ROW_165340" localSheetId="3" hidden="1">'JAN 2025 General Ledger'!$E$113</definedName>
    <definedName name="QB_ROW_167050" localSheetId="3" hidden="1">'JAN 2025 General Ledger'!$F$248</definedName>
    <definedName name="QB_ROW_167280" localSheetId="5" hidden="1">'JAN 2025 BVA'!$I$149</definedName>
    <definedName name="QB_ROW_167280" localSheetId="1" hidden="1">'JAN 2025 MTD I&amp;E'!$I$148</definedName>
    <definedName name="QB_ROW_167280" localSheetId="2" hidden="1">'JAN 2025 YTD I&amp;E'!$I$148</definedName>
    <definedName name="QB_ROW_167350" localSheetId="3" hidden="1">'JAN 2025 General Ledger'!$F$250</definedName>
    <definedName name="QB_ROW_169240" localSheetId="0" hidden="1">'JAN 2025 Balance Sheet'!$E$41</definedName>
    <definedName name="QB_ROW_17221" localSheetId="0" hidden="1">'JAN 2025 Balance Sheet'!$C$78</definedName>
    <definedName name="QB_ROW_17250" localSheetId="0" hidden="1">'JAN 2025 Balance Sheet'!$F$55</definedName>
    <definedName name="QB_ROW_174230" localSheetId="0" hidden="1">'JAN 2025 Balance Sheet'!$D$73</definedName>
    <definedName name="QB_ROW_177260" localSheetId="5" hidden="1">'JAN 2025 BVA'!$G$55</definedName>
    <definedName name="QB_ROW_177260" localSheetId="1" hidden="1">'JAN 2025 MTD I&amp;E'!$G$54</definedName>
    <definedName name="QB_ROW_177260" localSheetId="2" hidden="1">'JAN 2025 YTD I&amp;E'!$G$54</definedName>
    <definedName name="QB_ROW_178260" localSheetId="5" hidden="1">'JAN 2025 BVA'!$G$51</definedName>
    <definedName name="QB_ROW_178260" localSheetId="1" hidden="1">'JAN 2025 MTD I&amp;E'!$G$50</definedName>
    <definedName name="QB_ROW_178260" localSheetId="2" hidden="1">'JAN 2025 YTD I&amp;E'!$G$50</definedName>
    <definedName name="QB_ROW_18220" localSheetId="0" hidden="1">'JAN 2025 Balance Sheet'!$C$31</definedName>
    <definedName name="QB_ROW_18301" localSheetId="5" hidden="1">'JAN 2025 BVA'!$A$306</definedName>
    <definedName name="QB_ROW_18301" localSheetId="1" hidden="1">'JAN 2025 MTD I&amp;E'!$A$305</definedName>
    <definedName name="QB_ROW_18301" localSheetId="2" hidden="1">'JAN 2025 YTD I&amp;E'!$A$305</definedName>
    <definedName name="QB_ROW_184260" localSheetId="5" hidden="1">'JAN 2025 BVA'!$G$198</definedName>
    <definedName name="QB_ROW_184260" localSheetId="1" hidden="1">'JAN 2025 MTD I&amp;E'!$G$197</definedName>
    <definedName name="QB_ROW_184260" localSheetId="2" hidden="1">'JAN 2025 YTD I&amp;E'!$G$197</definedName>
    <definedName name="QB_ROW_185040" localSheetId="3" hidden="1">'JAN 2025 General Ledger'!$E$236</definedName>
    <definedName name="QB_ROW_185270" localSheetId="5" hidden="1">'JAN 2025 BVA'!$H$142</definedName>
    <definedName name="QB_ROW_185270" localSheetId="1" hidden="1">'JAN 2025 MTD I&amp;E'!$H$141</definedName>
    <definedName name="QB_ROW_185270" localSheetId="2" hidden="1">'JAN 2025 YTD I&amp;E'!$H$141</definedName>
    <definedName name="QB_ROW_185340" localSheetId="3" hidden="1">'JAN 2025 General Ledger'!$E$238</definedName>
    <definedName name="QB_ROW_187020" localSheetId="0" hidden="1">'JAN 2025 Balance Sheet'!$C$68</definedName>
    <definedName name="QB_ROW_187320" localSheetId="0" hidden="1">'JAN 2025 Balance Sheet'!$C$75</definedName>
    <definedName name="QB_ROW_190010" localSheetId="3" hidden="1">'JAN 2025 General Ledger'!$B$342</definedName>
    <definedName name="QB_ROW_190040" localSheetId="5" hidden="1">'JAN 2025 BVA'!$E$226</definedName>
    <definedName name="QB_ROW_190040" localSheetId="1" hidden="1">'JAN 2025 MTD I&amp;E'!$E$225</definedName>
    <definedName name="QB_ROW_190040" localSheetId="2" hidden="1">'JAN 2025 YTD I&amp;E'!$E$225</definedName>
    <definedName name="QB_ROW_19011" localSheetId="5" hidden="1">'JAN 2025 BVA'!$B$3</definedName>
    <definedName name="QB_ROW_19011" localSheetId="1" hidden="1">'JAN 2025 MTD I&amp;E'!$B$3</definedName>
    <definedName name="QB_ROW_19011" localSheetId="2" hidden="1">'JAN 2025 YTD I&amp;E'!$B$3</definedName>
    <definedName name="QB_ROW_190250" localSheetId="5" hidden="1">'JAN 2025 BVA'!$F$240</definedName>
    <definedName name="QB_ROW_190250" localSheetId="1" hidden="1">'JAN 2025 MTD I&amp;E'!$F$239</definedName>
    <definedName name="QB_ROW_190250" localSheetId="2" hidden="1">'JAN 2025 YTD I&amp;E'!$F$239</definedName>
    <definedName name="QB_ROW_190310" localSheetId="3" hidden="1">'JAN 2025 General Ledger'!$B$356</definedName>
    <definedName name="QB_ROW_190340" localSheetId="5" hidden="1">'JAN 2025 BVA'!$E$241</definedName>
    <definedName name="QB_ROW_190340" localSheetId="1" hidden="1">'JAN 2025 MTD I&amp;E'!$E$240</definedName>
    <definedName name="QB_ROW_190340" localSheetId="2" hidden="1">'JAN 2025 YTD I&amp;E'!$E$240</definedName>
    <definedName name="QB_ROW_19311" localSheetId="5" hidden="1">'JAN 2025 BVA'!$B$257</definedName>
    <definedName name="QB_ROW_19311" localSheetId="1" hidden="1">'JAN 2025 MTD I&amp;E'!$B$256</definedName>
    <definedName name="QB_ROW_19311" localSheetId="2" hidden="1">'JAN 2025 YTD I&amp;E'!$B$256</definedName>
    <definedName name="QB_ROW_193220" localSheetId="0" hidden="1">'JAN 2025 Balance Sheet'!$C$67</definedName>
    <definedName name="QB_ROW_19350" localSheetId="5" hidden="1">'JAN 2025 BVA'!$F$47</definedName>
    <definedName name="QB_ROW_19350" localSheetId="1" hidden="1">'JAN 2025 MTD I&amp;E'!$F$46</definedName>
    <definedName name="QB_ROW_19350" localSheetId="2" hidden="1">'JAN 2025 YTD I&amp;E'!$F$46</definedName>
    <definedName name="QB_ROW_196260" localSheetId="5" hidden="1">'JAN 2025 BVA'!$G$199</definedName>
    <definedName name="QB_ROW_196260" localSheetId="1" hidden="1">'JAN 2025 MTD I&amp;E'!$G$198</definedName>
    <definedName name="QB_ROW_196260" localSheetId="2" hidden="1">'JAN 2025 YTD I&amp;E'!$G$198</definedName>
    <definedName name="QB_ROW_198040" localSheetId="3" hidden="1">'JAN 2025 General Ledger'!$E$81</definedName>
    <definedName name="QB_ROW_198070" localSheetId="5" hidden="1">'JAN 2025 BVA'!$H$76</definedName>
    <definedName name="QB_ROW_198070" localSheetId="1" hidden="1">'JAN 2025 MTD I&amp;E'!$H$75</definedName>
    <definedName name="QB_ROW_198070" localSheetId="2" hidden="1">'JAN 2025 YTD I&amp;E'!$H$75</definedName>
    <definedName name="QB_ROW_198280" localSheetId="5" hidden="1">'JAN 2025 BVA'!$I$85</definedName>
    <definedName name="QB_ROW_198280" localSheetId="1" hidden="1">'JAN 2025 MTD I&amp;E'!$I$84</definedName>
    <definedName name="QB_ROW_198280" localSheetId="2" hidden="1">'JAN 2025 YTD I&amp;E'!$I$84</definedName>
    <definedName name="QB_ROW_198340" localSheetId="3" hidden="1">'JAN 2025 General Ledger'!$E$94</definedName>
    <definedName name="QB_ROW_198370" localSheetId="5" hidden="1">'JAN 2025 BVA'!$H$86</definedName>
    <definedName name="QB_ROW_198370" localSheetId="1" hidden="1">'JAN 2025 MTD I&amp;E'!$H$85</definedName>
    <definedName name="QB_ROW_198370" localSheetId="2" hidden="1">'JAN 2025 YTD I&amp;E'!$H$85</definedName>
    <definedName name="QB_ROW_199250" localSheetId="5" hidden="1">'JAN 2025 BVA'!$F$234</definedName>
    <definedName name="QB_ROW_199250" localSheetId="1" hidden="1">'JAN 2025 MTD I&amp;E'!$F$233</definedName>
    <definedName name="QB_ROW_199250" localSheetId="2" hidden="1">'JAN 2025 YTD I&amp;E'!$F$233</definedName>
    <definedName name="QB_ROW_200270" localSheetId="5" hidden="1">'JAN 2025 BVA'!$H$153</definedName>
    <definedName name="QB_ROW_200270" localSheetId="1" hidden="1">'JAN 2025 MTD I&amp;E'!$H$152</definedName>
    <definedName name="QB_ROW_200270" localSheetId="2" hidden="1">'JAN 2025 YTD I&amp;E'!$H$152</definedName>
    <definedName name="QB_ROW_20031" localSheetId="5" hidden="1">'JAN 2025 BVA'!$D$4</definedName>
    <definedName name="QB_ROW_20031" localSheetId="1" hidden="1">'JAN 2025 MTD I&amp;E'!$D$4</definedName>
    <definedName name="QB_ROW_20031" localSheetId="2" hidden="1">'JAN 2025 YTD I&amp;E'!$D$4</definedName>
    <definedName name="QB_ROW_202010" localSheetId="3" hidden="1">'JAN 2025 General Ledger'!$B$370</definedName>
    <definedName name="QB_ROW_2021" localSheetId="0" hidden="1">'JAN 2025 Balance Sheet'!$C$4</definedName>
    <definedName name="QB_ROW_202240" localSheetId="5" hidden="1">'JAN 2025 BVA'!$E$255</definedName>
    <definedName name="QB_ROW_202240" localSheetId="1" hidden="1">'JAN 2025 MTD I&amp;E'!$E$254</definedName>
    <definedName name="QB_ROW_202240" localSheetId="2" hidden="1">'JAN 2025 YTD I&amp;E'!$E$254</definedName>
    <definedName name="QB_ROW_202310" localSheetId="3" hidden="1">'JAN 2025 General Ledger'!$B$372</definedName>
    <definedName name="QB_ROW_20331" localSheetId="5" hidden="1">'JAN 2025 BVA'!$D$30</definedName>
    <definedName name="QB_ROW_20331" localSheetId="1" hidden="1">'JAN 2025 MTD I&amp;E'!$D$29</definedName>
    <definedName name="QB_ROW_20331" localSheetId="2" hidden="1">'JAN 2025 YTD I&amp;E'!$D$29</definedName>
    <definedName name="QB_ROW_206050" localSheetId="3" hidden="1">'JAN 2025 General Ledger'!$F$91</definedName>
    <definedName name="QB_ROW_206280" localSheetId="5" hidden="1">'JAN 2025 BVA'!$I$79</definedName>
    <definedName name="QB_ROW_206280" localSheetId="1" hidden="1">'JAN 2025 MTD I&amp;E'!$I$78</definedName>
    <definedName name="QB_ROW_206280" localSheetId="2" hidden="1">'JAN 2025 YTD I&amp;E'!$I$78</definedName>
    <definedName name="QB_ROW_206350" localSheetId="3" hidden="1">'JAN 2025 General Ledger'!$F$93</definedName>
    <definedName name="QB_ROW_207020" localSheetId="3" hidden="1">'JAN 2025 General Ledger'!$C$343</definedName>
    <definedName name="QB_ROW_207030" localSheetId="3" hidden="1">'JAN 2025 General Ledger'!$D$350</definedName>
    <definedName name="QB_ROW_207050" localSheetId="5" hidden="1">'JAN 2025 BVA'!$F$228</definedName>
    <definedName name="QB_ROW_207050" localSheetId="1" hidden="1">'JAN 2025 MTD I&amp;E'!$F$227</definedName>
    <definedName name="QB_ROW_207050" localSheetId="2" hidden="1">'JAN 2025 YTD I&amp;E'!$F$227</definedName>
    <definedName name="QB_ROW_207260" localSheetId="5" hidden="1">'JAN 2025 BVA'!$G$232</definedName>
    <definedName name="QB_ROW_207260" localSheetId="1" hidden="1">'JAN 2025 MTD I&amp;E'!$G$231</definedName>
    <definedName name="QB_ROW_207260" localSheetId="2" hidden="1">'JAN 2025 YTD I&amp;E'!$G$231</definedName>
    <definedName name="QB_ROW_207320" localSheetId="3" hidden="1">'JAN 2025 General Ledger'!$C$355</definedName>
    <definedName name="QB_ROW_207330" localSheetId="3" hidden="1">'JAN 2025 General Ledger'!$D$354</definedName>
    <definedName name="QB_ROW_207350" localSheetId="5" hidden="1">'JAN 2025 BVA'!$F$233</definedName>
    <definedName name="QB_ROW_207350" localSheetId="1" hidden="1">'JAN 2025 MTD I&amp;E'!$F$232</definedName>
    <definedName name="QB_ROW_207350" localSheetId="2" hidden="1">'JAN 2025 YTD I&amp;E'!$F$232</definedName>
    <definedName name="QB_ROW_208250" localSheetId="5" hidden="1">'JAN 2025 BVA'!$F$227</definedName>
    <definedName name="QB_ROW_208250" localSheetId="1" hidden="1">'JAN 2025 MTD I&amp;E'!$F$226</definedName>
    <definedName name="QB_ROW_208250" localSheetId="2" hidden="1">'JAN 2025 YTD I&amp;E'!$F$226</definedName>
    <definedName name="QB_ROW_210010" localSheetId="3" hidden="1">'JAN 2025 General Ledger'!$B$337</definedName>
    <definedName name="QB_ROW_210040" localSheetId="5" hidden="1">'JAN 2025 BVA'!$E$221</definedName>
    <definedName name="QB_ROW_210040" localSheetId="1" hidden="1">'JAN 2025 MTD I&amp;E'!$E$220</definedName>
    <definedName name="QB_ROW_210040" localSheetId="2" hidden="1">'JAN 2025 YTD I&amp;E'!$E$220</definedName>
    <definedName name="QB_ROW_210250" localSheetId="5" hidden="1">'JAN 2025 BVA'!$F$224</definedName>
    <definedName name="QB_ROW_210250" localSheetId="1" hidden="1">'JAN 2025 MTD I&amp;E'!$F$223</definedName>
    <definedName name="QB_ROW_210250" localSheetId="2" hidden="1">'JAN 2025 YTD I&amp;E'!$F$223</definedName>
    <definedName name="QB_ROW_21031" localSheetId="5" hidden="1">'JAN 2025 BVA'!$D$32</definedName>
    <definedName name="QB_ROW_21031" localSheetId="1" hidden="1">'JAN 2025 MTD I&amp;E'!$D$31</definedName>
    <definedName name="QB_ROW_21031" localSheetId="2" hidden="1">'JAN 2025 YTD I&amp;E'!$D$31</definedName>
    <definedName name="QB_ROW_210310" localSheetId="3" hidden="1">'JAN 2025 General Ledger'!$B$341</definedName>
    <definedName name="QB_ROW_210340" localSheetId="5" hidden="1">'JAN 2025 BVA'!$E$225</definedName>
    <definedName name="QB_ROW_210340" localSheetId="1" hidden="1">'JAN 2025 MTD I&amp;E'!$E$224</definedName>
    <definedName name="QB_ROW_210340" localSheetId="2" hidden="1">'JAN 2025 YTD I&amp;E'!$E$224</definedName>
    <definedName name="QB_ROW_212250" localSheetId="5" hidden="1">'JAN 2025 BVA'!$F$20</definedName>
    <definedName name="QB_ROW_212250" localSheetId="1" hidden="1">'JAN 2025 MTD I&amp;E'!$F$19</definedName>
    <definedName name="QB_ROW_212250" localSheetId="2" hidden="1">'JAN 2025 YTD I&amp;E'!$F$19</definedName>
    <definedName name="QB_ROW_21331" localSheetId="5" hidden="1">'JAN 2025 BVA'!$D$256</definedName>
    <definedName name="QB_ROW_21331" localSheetId="1" hidden="1">'JAN 2025 MTD I&amp;E'!$D$255</definedName>
    <definedName name="QB_ROW_21331" localSheetId="2" hidden="1">'JAN 2025 YTD I&amp;E'!$D$255</definedName>
    <definedName name="QB_ROW_215260" localSheetId="5" hidden="1">'JAN 2025 BVA'!$G$188</definedName>
    <definedName name="QB_ROW_215260" localSheetId="1" hidden="1">'JAN 2025 MTD I&amp;E'!$G$187</definedName>
    <definedName name="QB_ROW_215260" localSheetId="2" hidden="1">'JAN 2025 YTD I&amp;E'!$G$187</definedName>
    <definedName name="QB_ROW_217280" localSheetId="5" hidden="1">'JAN 2025 BVA'!$I$81</definedName>
    <definedName name="QB_ROW_217280" localSheetId="1" hidden="1">'JAN 2025 MTD I&amp;E'!$I$80</definedName>
    <definedName name="QB_ROW_217280" localSheetId="2" hidden="1">'JAN 2025 YTD I&amp;E'!$I$80</definedName>
    <definedName name="QB_ROW_218050" localSheetId="3" hidden="1">'JAN 2025 General Ledger'!$F$88</definedName>
    <definedName name="QB_ROW_218280" localSheetId="5" hidden="1">'JAN 2025 BVA'!$I$78</definedName>
    <definedName name="QB_ROW_218280" localSheetId="1" hidden="1">'JAN 2025 MTD I&amp;E'!$I$77</definedName>
    <definedName name="QB_ROW_218280" localSheetId="2" hidden="1">'JAN 2025 YTD I&amp;E'!$I$77</definedName>
    <definedName name="QB_ROW_218350" localSheetId="3" hidden="1">'JAN 2025 General Ledger'!$F$90</definedName>
    <definedName name="QB_ROW_220040" localSheetId="3" hidden="1">'JAN 2025 General Ledger'!$E$239</definedName>
    <definedName name="QB_ROW_22011" localSheetId="5" hidden="1">'JAN 2025 BVA'!$B$258</definedName>
    <definedName name="QB_ROW_22011" localSheetId="1" hidden="1">'JAN 2025 MTD I&amp;E'!$B$257</definedName>
    <definedName name="QB_ROW_22011" localSheetId="2" hidden="1">'JAN 2025 YTD I&amp;E'!$B$257</definedName>
    <definedName name="QB_ROW_220270" localSheetId="5" hidden="1">'JAN 2025 BVA'!$H$143</definedName>
    <definedName name="QB_ROW_220270" localSheetId="1" hidden="1">'JAN 2025 MTD I&amp;E'!$H$142</definedName>
    <definedName name="QB_ROW_220270" localSheetId="2" hidden="1">'JAN 2025 YTD I&amp;E'!$H$142</definedName>
    <definedName name="QB_ROW_220340" localSheetId="3" hidden="1">'JAN 2025 General Ledger'!$E$241</definedName>
    <definedName name="QB_ROW_221040" localSheetId="3" hidden="1">'JAN 2025 General Ledger'!$E$229</definedName>
    <definedName name="QB_ROW_221270" localSheetId="5" hidden="1">'JAN 2025 BVA'!$H$139</definedName>
    <definedName name="QB_ROW_221270" localSheetId="1" hidden="1">'JAN 2025 MTD I&amp;E'!$H$138</definedName>
    <definedName name="QB_ROW_221270" localSheetId="2" hidden="1">'JAN 2025 YTD I&amp;E'!$H$138</definedName>
    <definedName name="QB_ROW_221340" localSheetId="3" hidden="1">'JAN 2025 General Ledger'!$E$232</definedName>
    <definedName name="QB_ROW_222250" localSheetId="5" hidden="1">'JAN 2025 BVA'!$F$21</definedName>
    <definedName name="QB_ROW_222250" localSheetId="1" hidden="1">'JAN 2025 MTD I&amp;E'!$F$20</definedName>
    <definedName name="QB_ROW_222250" localSheetId="2" hidden="1">'JAN 2025 YTD I&amp;E'!$F$20</definedName>
    <definedName name="QB_ROW_22311" localSheetId="5" hidden="1">'JAN 2025 BVA'!$B$305</definedName>
    <definedName name="QB_ROW_22311" localSheetId="1" hidden="1">'JAN 2025 MTD I&amp;E'!$B$304</definedName>
    <definedName name="QB_ROW_22311" localSheetId="2" hidden="1">'JAN 2025 YTD I&amp;E'!$B$304</definedName>
    <definedName name="QB_ROW_2240" localSheetId="0" hidden="1">'JAN 2025 Balance Sheet'!$E$11</definedName>
    <definedName name="QB_ROW_226260" localSheetId="5" hidden="1">'JAN 2025 BVA'!$G$204</definedName>
    <definedName name="QB_ROW_226260" localSheetId="1" hidden="1">'JAN 2025 MTD I&amp;E'!$G$203</definedName>
    <definedName name="QB_ROW_226260" localSheetId="2" hidden="1">'JAN 2025 YTD I&amp;E'!$G$203</definedName>
    <definedName name="QB_ROW_227250" localSheetId="5" hidden="1">'JAN 2025 BVA'!$F$171</definedName>
    <definedName name="QB_ROW_227250" localSheetId="1" hidden="1">'JAN 2025 MTD I&amp;E'!$F$170</definedName>
    <definedName name="QB_ROW_227250" localSheetId="2" hidden="1">'JAN 2025 YTD I&amp;E'!$F$170</definedName>
    <definedName name="QB_ROW_23021" localSheetId="5" hidden="1">'JAN 2025 BVA'!$C$259</definedName>
    <definedName name="QB_ROW_23021" localSheetId="1" hidden="1">'JAN 2025 MTD I&amp;E'!$C$258</definedName>
    <definedName name="QB_ROW_23021" localSheetId="2" hidden="1">'JAN 2025 YTD I&amp;E'!$C$258</definedName>
    <definedName name="QB_ROW_2321" localSheetId="0" hidden="1">'JAN 2025 Balance Sheet'!$C$14</definedName>
    <definedName name="QB_ROW_23250" localSheetId="5" hidden="1">'JAN 2025 BVA'!$F$16</definedName>
    <definedName name="QB_ROW_23250" localSheetId="1" hidden="1">'JAN 2025 MTD I&amp;E'!$F$15</definedName>
    <definedName name="QB_ROW_23250" localSheetId="2" hidden="1">'JAN 2025 YTD I&amp;E'!$F$15</definedName>
    <definedName name="QB_ROW_23321" localSheetId="5" hidden="1">'JAN 2025 BVA'!$C$284</definedName>
    <definedName name="QB_ROW_23321" localSheetId="1" hidden="1">'JAN 2025 MTD I&amp;E'!$C$283</definedName>
    <definedName name="QB_ROW_23321" localSheetId="2" hidden="1">'JAN 2025 YTD I&amp;E'!$C$283</definedName>
    <definedName name="QB_ROW_237230" localSheetId="0" hidden="1">'JAN 2025 Balance Sheet'!$D$19</definedName>
    <definedName name="QB_ROW_24021" localSheetId="5" hidden="1">'JAN 2025 BVA'!$C$285</definedName>
    <definedName name="QB_ROW_24021" localSheetId="1" hidden="1">'JAN 2025 MTD I&amp;E'!$C$284</definedName>
    <definedName name="QB_ROW_24021" localSheetId="2" hidden="1">'JAN 2025 YTD I&amp;E'!$C$284</definedName>
    <definedName name="QB_ROW_24250" localSheetId="5" hidden="1">'JAN 2025 BVA'!$F$17</definedName>
    <definedName name="QB_ROW_24250" localSheetId="1" hidden="1">'JAN 2025 MTD I&amp;E'!$F$16</definedName>
    <definedName name="QB_ROW_24250" localSheetId="2" hidden="1">'JAN 2025 YTD I&amp;E'!$F$16</definedName>
    <definedName name="QB_ROW_24321" localSheetId="5" hidden="1">'JAN 2025 BVA'!$C$304</definedName>
    <definedName name="QB_ROW_24321" localSheetId="1" hidden="1">'JAN 2025 MTD I&amp;E'!$C$303</definedName>
    <definedName name="QB_ROW_24321" localSheetId="2" hidden="1">'JAN 2025 YTD I&amp;E'!$C$303</definedName>
    <definedName name="QB_ROW_243240" localSheetId="0" hidden="1">'JAN 2025 Balance Sheet'!$E$48</definedName>
    <definedName name="QB_ROW_244230" localSheetId="0" hidden="1">'JAN 2025 Balance Sheet'!$D$74</definedName>
    <definedName name="QB_ROW_25020" localSheetId="3" hidden="1">'JAN 2025 General Ledger'!$C$47</definedName>
    <definedName name="QB_ROW_25030" localSheetId="3" hidden="1">'JAN 2025 General Ledger'!$D$62</definedName>
    <definedName name="QB_ROW_25050" localSheetId="5" hidden="1">'JAN 2025 BVA'!$F$62</definedName>
    <definedName name="QB_ROW_25050" localSheetId="1" hidden="1">'JAN 2025 MTD I&amp;E'!$F$61</definedName>
    <definedName name="QB_ROW_25050" localSheetId="2" hidden="1">'JAN 2025 YTD I&amp;E'!$F$61</definedName>
    <definedName name="QB_ROW_251220" localSheetId="0" hidden="1">'JAN 2025 Balance Sheet'!$C$27</definedName>
    <definedName name="QB_ROW_25260" localSheetId="5" hidden="1">'JAN 2025 BVA'!$G$69</definedName>
    <definedName name="QB_ROW_25260" localSheetId="1" hidden="1">'JAN 2025 MTD I&amp;E'!$G$68</definedName>
    <definedName name="QB_ROW_25260" localSheetId="2" hidden="1">'JAN 2025 YTD I&amp;E'!$G$68</definedName>
    <definedName name="QB_ROW_25301" localSheetId="3" hidden="1">'JAN 2025 General Ledger'!$A$407</definedName>
    <definedName name="QB_ROW_25320" localSheetId="3" hidden="1">'JAN 2025 General Ledger'!$C$70</definedName>
    <definedName name="QB_ROW_25330" localSheetId="3" hidden="1">'JAN 2025 General Ledger'!$D$69</definedName>
    <definedName name="QB_ROW_25350" localSheetId="5" hidden="1">'JAN 2025 BVA'!$F$70</definedName>
    <definedName name="QB_ROW_25350" localSheetId="1" hidden="1">'JAN 2025 MTD I&amp;E'!$F$69</definedName>
    <definedName name="QB_ROW_25350" localSheetId="2" hidden="1">'JAN 2025 YTD I&amp;E'!$F$69</definedName>
    <definedName name="QB_ROW_259040" localSheetId="3" hidden="1">'JAN 2025 General Ledger'!$E$114</definedName>
    <definedName name="QB_ROW_259270" localSheetId="5" hidden="1">'JAN 2025 BVA'!$H$91</definedName>
    <definedName name="QB_ROW_259270" localSheetId="1" hidden="1">'JAN 2025 MTD I&amp;E'!$H$90</definedName>
    <definedName name="QB_ROW_259270" localSheetId="2" hidden="1">'JAN 2025 YTD I&amp;E'!$H$90</definedName>
    <definedName name="QB_ROW_259340" localSheetId="3" hidden="1">'JAN 2025 General Ledger'!$E$116</definedName>
    <definedName name="QB_ROW_260040" localSheetId="3" hidden="1">'JAN 2025 General Ledger'!$E$117</definedName>
    <definedName name="QB_ROW_260270" localSheetId="5" hidden="1">'JAN 2025 BVA'!$H$92</definedName>
    <definedName name="QB_ROW_260270" localSheetId="1" hidden="1">'JAN 2025 MTD I&amp;E'!$H$91</definedName>
    <definedName name="QB_ROW_260270" localSheetId="2" hidden="1">'JAN 2025 YTD I&amp;E'!$H$91</definedName>
    <definedName name="QB_ROW_260340" localSheetId="3" hidden="1">'JAN 2025 General Ledger'!$E$123</definedName>
    <definedName name="QB_ROW_261260" localSheetId="5" hidden="1">'JAN 2025 BVA'!$G$251</definedName>
    <definedName name="QB_ROW_261260" localSheetId="1" hidden="1">'JAN 2025 MTD I&amp;E'!$G$250</definedName>
    <definedName name="QB_ROW_261260" localSheetId="2" hidden="1">'JAN 2025 YTD I&amp;E'!$G$250</definedName>
    <definedName name="QB_ROW_264030" localSheetId="3" hidden="1">'JAN 2025 General Ledger'!$D$344</definedName>
    <definedName name="QB_ROW_264260" localSheetId="5" hidden="1">'JAN 2025 BVA'!$G$229</definedName>
    <definedName name="QB_ROW_264260" localSheetId="1" hidden="1">'JAN 2025 MTD I&amp;E'!$G$228</definedName>
    <definedName name="QB_ROW_264260" localSheetId="2" hidden="1">'JAN 2025 YTD I&amp;E'!$G$228</definedName>
    <definedName name="QB_ROW_264330" localSheetId="3" hidden="1">'JAN 2025 General Ledger'!$D$346</definedName>
    <definedName name="QB_ROW_270220" localSheetId="0" hidden="1">'JAN 2025 Balance Sheet'!$C$29</definedName>
    <definedName name="QB_ROW_27050" localSheetId="5" hidden="1">'JAN 2025 BVA'!$F$54</definedName>
    <definedName name="QB_ROW_27050" localSheetId="1" hidden="1">'JAN 2025 MTD I&amp;E'!$F$53</definedName>
    <definedName name="QB_ROW_27050" localSheetId="2" hidden="1">'JAN 2025 YTD I&amp;E'!$F$53</definedName>
    <definedName name="QB_ROW_272220" localSheetId="0" hidden="1">'JAN 2025 Balance Sheet'!$C$33</definedName>
    <definedName name="QB_ROW_27260" localSheetId="5" hidden="1">'JAN 2025 BVA'!$G$60</definedName>
    <definedName name="QB_ROW_27260" localSheetId="1" hidden="1">'JAN 2025 MTD I&amp;E'!$G$59</definedName>
    <definedName name="QB_ROW_27260" localSheetId="2" hidden="1">'JAN 2025 YTD I&amp;E'!$G$59</definedName>
    <definedName name="QB_ROW_27350" localSheetId="5" hidden="1">'JAN 2025 BVA'!$F$61</definedName>
    <definedName name="QB_ROW_27350" localSheetId="1" hidden="1">'JAN 2025 MTD I&amp;E'!$F$60</definedName>
    <definedName name="QB_ROW_27350" localSheetId="2" hidden="1">'JAN 2025 YTD I&amp;E'!$F$60</definedName>
    <definedName name="QB_ROW_278270" localSheetId="5" hidden="1">'JAN 2025 BVA'!$H$101</definedName>
    <definedName name="QB_ROW_278270" localSheetId="1" hidden="1">'JAN 2025 MTD I&amp;E'!$H$100</definedName>
    <definedName name="QB_ROW_278270" localSheetId="2" hidden="1">'JAN 2025 YTD I&amp;E'!$H$100</definedName>
    <definedName name="QB_ROW_28260" localSheetId="5" hidden="1">'JAN 2025 BVA'!$G$57</definedName>
    <definedName name="QB_ROW_28260" localSheetId="1" hidden="1">'JAN 2025 MTD I&amp;E'!$G$56</definedName>
    <definedName name="QB_ROW_28260" localSheetId="2" hidden="1">'JAN 2025 YTD I&amp;E'!$G$56</definedName>
    <definedName name="QB_ROW_287280" localSheetId="5" hidden="1">'JAN 2025 BVA'!$I$84</definedName>
    <definedName name="QB_ROW_287280" localSheetId="1" hidden="1">'JAN 2025 MTD I&amp;E'!$I$83</definedName>
    <definedName name="QB_ROW_287280" localSheetId="2" hidden="1">'JAN 2025 YTD I&amp;E'!$I$83</definedName>
    <definedName name="QB_ROW_290220" localSheetId="0" hidden="1">'JAN 2025 Balance Sheet'!$C$28</definedName>
    <definedName name="QB_ROW_293230" localSheetId="0" hidden="1">'JAN 2025 Balance Sheet'!$D$71</definedName>
    <definedName name="QB_ROW_294250" localSheetId="5" hidden="1">'JAN 2025 BVA'!$F$177</definedName>
    <definedName name="QB_ROW_294250" localSheetId="1" hidden="1">'JAN 2025 MTD I&amp;E'!$F$176</definedName>
    <definedName name="QB_ROW_294250" localSheetId="2" hidden="1">'JAN 2025 YTD I&amp;E'!$F$176</definedName>
    <definedName name="QB_ROW_301" localSheetId="0" hidden="1">'JAN 2025 Balance Sheet'!$A$36</definedName>
    <definedName name="QB_ROW_3021" localSheetId="0" hidden="1">'JAN 2025 Balance Sheet'!$C$15</definedName>
    <definedName name="QB_ROW_305250" localSheetId="5" hidden="1">'JAN 2025 BVA'!$F$23</definedName>
    <definedName name="QB_ROW_305250" localSheetId="1" hidden="1">'JAN 2025 MTD I&amp;E'!$F$22</definedName>
    <definedName name="QB_ROW_305250" localSheetId="2" hidden="1">'JAN 2025 YTD I&amp;E'!$F$22</definedName>
    <definedName name="QB_ROW_306030" localSheetId="3" hidden="1">'JAN 2025 General Ledger'!$D$53</definedName>
    <definedName name="QB_ROW_306260" localSheetId="5" hidden="1">'JAN 2025 BVA'!$G$66</definedName>
    <definedName name="QB_ROW_306260" localSheetId="1" hidden="1">'JAN 2025 MTD I&amp;E'!$G$65</definedName>
    <definedName name="QB_ROW_306260" localSheetId="2" hidden="1">'JAN 2025 YTD I&amp;E'!$G$65</definedName>
    <definedName name="QB_ROW_306330" localSheetId="3" hidden="1">'JAN 2025 General Ledger'!$D$55</definedName>
    <definedName name="QB_ROW_307330" localSheetId="5" hidden="1">'JAN 2025 BVA'!$D$286</definedName>
    <definedName name="QB_ROW_307330" localSheetId="1" hidden="1">'JAN 2025 MTD I&amp;E'!$D$285</definedName>
    <definedName name="QB_ROW_307330" localSheetId="2" hidden="1">'JAN 2025 YTD I&amp;E'!$D$285</definedName>
    <definedName name="QB_ROW_308250" localSheetId="5" hidden="1">'JAN 2025 BVA'!$F$48</definedName>
    <definedName name="QB_ROW_308250" localSheetId="1" hidden="1">'JAN 2025 MTD I&amp;E'!$F$47</definedName>
    <definedName name="QB_ROW_308250" localSheetId="2" hidden="1">'JAN 2025 YTD I&amp;E'!$F$47</definedName>
    <definedName name="QB_ROW_316230" localSheetId="0" hidden="1">'JAN 2025 Balance Sheet'!$D$70</definedName>
    <definedName name="QB_ROW_319040" localSheetId="3" hidden="1">'JAN 2025 General Ledger'!$E$95</definedName>
    <definedName name="QB_ROW_319270" localSheetId="5" hidden="1">'JAN 2025 BVA'!$H$87</definedName>
    <definedName name="QB_ROW_319270" localSheetId="1" hidden="1">'JAN 2025 MTD I&amp;E'!$H$86</definedName>
    <definedName name="QB_ROW_319270" localSheetId="2" hidden="1">'JAN 2025 YTD I&amp;E'!$H$86</definedName>
    <definedName name="QB_ROW_319340" localSheetId="3" hidden="1">'JAN 2025 General Ledger'!$E$110</definedName>
    <definedName name="QB_ROW_321030" localSheetId="3" hidden="1">'JAN 2025 General Ledger'!$D$128</definedName>
    <definedName name="QB_ROW_321060" localSheetId="5" hidden="1">'JAN 2025 BVA'!$G$96</definedName>
    <definedName name="QB_ROW_321060" localSheetId="1" hidden="1">'JAN 2025 MTD I&amp;E'!$G$95</definedName>
    <definedName name="QB_ROW_321060" localSheetId="2" hidden="1">'JAN 2025 YTD I&amp;E'!$G$95</definedName>
    <definedName name="QB_ROW_321270" localSheetId="5" hidden="1">'JAN 2025 BVA'!$H$103</definedName>
    <definedName name="QB_ROW_321270" localSheetId="1" hidden="1">'JAN 2025 MTD I&amp;E'!$H$102</definedName>
    <definedName name="QB_ROW_321270" localSheetId="2" hidden="1">'JAN 2025 YTD I&amp;E'!$H$102</definedName>
    <definedName name="QB_ROW_321330" localSheetId="3" hidden="1">'JAN 2025 General Ledger'!$D$162</definedName>
    <definedName name="QB_ROW_321360" localSheetId="5" hidden="1">'JAN 2025 BVA'!$G$104</definedName>
    <definedName name="QB_ROW_321360" localSheetId="1" hidden="1">'JAN 2025 MTD I&amp;E'!$G$103</definedName>
    <definedName name="QB_ROW_321360" localSheetId="2" hidden="1">'JAN 2025 YTD I&amp;E'!$G$103</definedName>
    <definedName name="QB_ROW_322040" localSheetId="3" hidden="1">'JAN 2025 General Ledger'!$E$144</definedName>
    <definedName name="QB_ROW_322270" localSheetId="5" hidden="1">'JAN 2025 BVA'!$H$99</definedName>
    <definedName name="QB_ROW_322270" localSheetId="1" hidden="1">'JAN 2025 MTD I&amp;E'!$H$98</definedName>
    <definedName name="QB_ROW_322270" localSheetId="2" hidden="1">'JAN 2025 YTD I&amp;E'!$H$98</definedName>
    <definedName name="QB_ROW_322340" localSheetId="3" hidden="1">'JAN 2025 General Ledger'!$E$149</definedName>
    <definedName name="QB_ROW_32260" localSheetId="5" hidden="1">'JAN 2025 BVA'!$G$137</definedName>
    <definedName name="QB_ROW_32260" localSheetId="1" hidden="1">'JAN 2025 MTD I&amp;E'!$G$136</definedName>
    <definedName name="QB_ROW_32260" localSheetId="2" hidden="1">'JAN 2025 YTD I&amp;E'!$G$136</definedName>
    <definedName name="QB_ROW_323040" localSheetId="3" hidden="1">'JAN 2025 General Ledger'!$E$150</definedName>
    <definedName name="QB_ROW_323270" localSheetId="5" hidden="1">'JAN 2025 BVA'!$H$100</definedName>
    <definedName name="QB_ROW_323270" localSheetId="1" hidden="1">'JAN 2025 MTD I&amp;E'!$H$99</definedName>
    <definedName name="QB_ROW_323270" localSheetId="2" hidden="1">'JAN 2025 YTD I&amp;E'!$H$99</definedName>
    <definedName name="QB_ROW_323340" localSheetId="3" hidden="1">'JAN 2025 General Ledger'!$E$158</definedName>
    <definedName name="QB_ROW_324040" localSheetId="3" hidden="1">'JAN 2025 General Ledger'!$E$137</definedName>
    <definedName name="QB_ROW_324270" localSheetId="5" hidden="1">'JAN 2025 BVA'!$H$98</definedName>
    <definedName name="QB_ROW_324270" localSheetId="1" hidden="1">'JAN 2025 MTD I&amp;E'!$H$97</definedName>
    <definedName name="QB_ROW_324270" localSheetId="2" hidden="1">'JAN 2025 YTD I&amp;E'!$H$97</definedName>
    <definedName name="QB_ROW_324340" localSheetId="3" hidden="1">'JAN 2025 General Ledger'!$E$143</definedName>
    <definedName name="QB_ROW_325250" localSheetId="0" hidden="1">'JAN 2025 Balance Sheet'!$F$60</definedName>
    <definedName name="QB_ROW_327040" localSheetId="0" hidden="1">'JAN 2025 Balance Sheet'!$E$59</definedName>
    <definedName name="QB_ROW_327250" localSheetId="0" hidden="1">'JAN 2025 Balance Sheet'!$F$61</definedName>
    <definedName name="QB_ROW_327340" localSheetId="0" hidden="1">'JAN 2025 Balance Sheet'!$E$62</definedName>
    <definedName name="QB_ROW_329030" localSheetId="3" hidden="1">'JAN 2025 General Ledger'!$D$299</definedName>
    <definedName name="QB_ROW_329260" localSheetId="5" hidden="1">'JAN 2025 BVA'!$G$186</definedName>
    <definedName name="QB_ROW_329260" localSheetId="1" hidden="1">'JAN 2025 MTD I&amp;E'!$G$185</definedName>
    <definedName name="QB_ROW_329260" localSheetId="2" hidden="1">'JAN 2025 YTD I&amp;E'!$G$185</definedName>
    <definedName name="QB_ROW_329330" localSheetId="3" hidden="1">'JAN 2025 General Ledger'!$D$301</definedName>
    <definedName name="QB_ROW_3321" localSheetId="0" hidden="1">'JAN 2025 Balance Sheet'!$C$20</definedName>
    <definedName name="QB_ROW_33250" localSheetId="5" hidden="1">'JAN 2025 BVA'!$F$18</definedName>
    <definedName name="QB_ROW_33250" localSheetId="1" hidden="1">'JAN 2025 MTD I&amp;E'!$F$17</definedName>
    <definedName name="QB_ROW_33250" localSheetId="2" hidden="1">'JAN 2025 YTD I&amp;E'!$F$17</definedName>
    <definedName name="QB_ROW_336230" localSheetId="0" hidden="1">'JAN 2025 Balance Sheet'!$D$72</definedName>
    <definedName name="QB_ROW_339040" localSheetId="0" hidden="1">'JAN 2025 Balance Sheet'!$E$49</definedName>
    <definedName name="QB_ROW_339340" localSheetId="0" hidden="1">'JAN 2025 Balance Sheet'!$E$51</definedName>
    <definedName name="QB_ROW_34020" localSheetId="3" hidden="1">'JAN 2025 General Ledger'!$C$71</definedName>
    <definedName name="QB_ROW_34050" localSheetId="5" hidden="1">'JAN 2025 BVA'!$F$71</definedName>
    <definedName name="QB_ROW_34050" localSheetId="1" hidden="1">'JAN 2025 MTD I&amp;E'!$F$70</definedName>
    <definedName name="QB_ROW_34050" localSheetId="2" hidden="1">'JAN 2025 YTD I&amp;E'!$F$70</definedName>
    <definedName name="QB_ROW_34260" localSheetId="5" hidden="1">'JAN 2025 BVA'!$G$111</definedName>
    <definedName name="QB_ROW_34260" localSheetId="1" hidden="1">'JAN 2025 MTD I&amp;E'!$G$110</definedName>
    <definedName name="QB_ROW_34260" localSheetId="2" hidden="1">'JAN 2025 YTD I&amp;E'!$G$110</definedName>
    <definedName name="QB_ROW_34320" localSheetId="3" hidden="1">'JAN 2025 General Ledger'!$C$197</definedName>
    <definedName name="QB_ROW_34350" localSheetId="5" hidden="1">'JAN 2025 BVA'!$F$112</definedName>
    <definedName name="QB_ROW_34350" localSheetId="1" hidden="1">'JAN 2025 MTD I&amp;E'!$F$111</definedName>
    <definedName name="QB_ROW_34350" localSheetId="2" hidden="1">'JAN 2025 YTD I&amp;E'!$F$111</definedName>
    <definedName name="QB_ROW_353030" localSheetId="3" hidden="1">'JAN 2025 General Ledger'!$D$329</definedName>
    <definedName name="QB_ROW_353260" localSheetId="5" hidden="1">'JAN 2025 BVA'!$G$215</definedName>
    <definedName name="QB_ROW_353260" localSheetId="1" hidden="1">'JAN 2025 MTD I&amp;E'!$G$214</definedName>
    <definedName name="QB_ROW_353260" localSheetId="2" hidden="1">'JAN 2025 YTD I&amp;E'!$G$214</definedName>
    <definedName name="QB_ROW_353330" localSheetId="3" hidden="1">'JAN 2025 General Ledger'!$D$331</definedName>
    <definedName name="QB_ROW_354040" localSheetId="3" hidden="1">'JAN 2025 General Ledger'!$E$159</definedName>
    <definedName name="QB_ROW_354270" localSheetId="5" hidden="1">'JAN 2025 BVA'!$H$102</definedName>
    <definedName name="QB_ROW_354270" localSheetId="1" hidden="1">'JAN 2025 MTD I&amp;E'!$H$101</definedName>
    <definedName name="QB_ROW_354270" localSheetId="2" hidden="1">'JAN 2025 YTD I&amp;E'!$H$101</definedName>
    <definedName name="QB_ROW_354340" localSheetId="3" hidden="1">'JAN 2025 General Ledger'!$E$161</definedName>
    <definedName name="QB_ROW_355220" localSheetId="0" hidden="1">'JAN 2025 Balance Sheet'!$C$30</definedName>
    <definedName name="QB_ROW_356280" localSheetId="5" hidden="1">'JAN 2025 BVA'!$I$82</definedName>
    <definedName name="QB_ROW_356280" localSheetId="1" hidden="1">'JAN 2025 MTD I&amp;E'!$I$81</definedName>
    <definedName name="QB_ROW_356280" localSheetId="2" hidden="1">'JAN 2025 YTD I&amp;E'!$I$81</definedName>
    <definedName name="QB_ROW_360260" localSheetId="5" hidden="1">'JAN 2025 BVA'!$G$211</definedName>
    <definedName name="QB_ROW_360260" localSheetId="1" hidden="1">'JAN 2025 MTD I&amp;E'!$G$210</definedName>
    <definedName name="QB_ROW_360260" localSheetId="2" hidden="1">'JAN 2025 YTD I&amp;E'!$G$210</definedName>
    <definedName name="QB_ROW_367030" localSheetId="3" hidden="1">'JAN 2025 General Ledger'!$D$322</definedName>
    <definedName name="QB_ROW_367260" localSheetId="5" hidden="1">'JAN 2025 BVA'!$G$207</definedName>
    <definedName name="QB_ROW_367260" localSheetId="1" hidden="1">'JAN 2025 MTD I&amp;E'!$G$206</definedName>
    <definedName name="QB_ROW_367260" localSheetId="2" hidden="1">'JAN 2025 YTD I&amp;E'!$G$206</definedName>
    <definedName name="QB_ROW_367330" localSheetId="3" hidden="1">'JAN 2025 General Ledger'!$D$325</definedName>
    <definedName name="QB_ROW_369010" localSheetId="3" hidden="1">'JAN 2025 General Ledger'!$B$357</definedName>
    <definedName name="QB_ROW_369040" localSheetId="5" hidden="1">'JAN 2025 BVA'!$E$242</definedName>
    <definedName name="QB_ROW_369040" localSheetId="1" hidden="1">'JAN 2025 MTD I&amp;E'!$E$241</definedName>
    <definedName name="QB_ROW_369040" localSheetId="2" hidden="1">'JAN 2025 YTD I&amp;E'!$E$241</definedName>
    <definedName name="QB_ROW_369250" localSheetId="5" hidden="1">'JAN 2025 BVA'!$F$253</definedName>
    <definedName name="QB_ROW_369250" localSheetId="1" hidden="1">'JAN 2025 MTD I&amp;E'!$F$252</definedName>
    <definedName name="QB_ROW_369250" localSheetId="2" hidden="1">'JAN 2025 YTD I&amp;E'!$F$252</definedName>
    <definedName name="QB_ROW_369310" localSheetId="3" hidden="1">'JAN 2025 General Ledger'!$B$369</definedName>
    <definedName name="QB_ROW_369340" localSheetId="5" hidden="1">'JAN 2025 BVA'!$E$254</definedName>
    <definedName name="QB_ROW_369340" localSheetId="1" hidden="1">'JAN 2025 MTD I&amp;E'!$E$253</definedName>
    <definedName name="QB_ROW_369340" localSheetId="2" hidden="1">'JAN 2025 YTD I&amp;E'!$E$253</definedName>
    <definedName name="QB_ROW_370050" localSheetId="5" hidden="1">'JAN 2025 BVA'!$F$49</definedName>
    <definedName name="QB_ROW_370050" localSheetId="1" hidden="1">'JAN 2025 MTD I&amp;E'!$F$48</definedName>
    <definedName name="QB_ROW_370050" localSheetId="2" hidden="1">'JAN 2025 YTD I&amp;E'!$F$48</definedName>
    <definedName name="QB_ROW_370260" localSheetId="5" hidden="1">'JAN 2025 BVA'!$G$52</definedName>
    <definedName name="QB_ROW_370260" localSheetId="1" hidden="1">'JAN 2025 MTD I&amp;E'!$G$51</definedName>
    <definedName name="QB_ROW_370260" localSheetId="2" hidden="1">'JAN 2025 YTD I&amp;E'!$G$51</definedName>
    <definedName name="QB_ROW_370350" localSheetId="5" hidden="1">'JAN 2025 BVA'!$F$53</definedName>
    <definedName name="QB_ROW_370350" localSheetId="1" hidden="1">'JAN 2025 MTD I&amp;E'!$F$52</definedName>
    <definedName name="QB_ROW_370350" localSheetId="2" hidden="1">'JAN 2025 YTD I&amp;E'!$F$52</definedName>
    <definedName name="QB_ROW_374030" localSheetId="3" hidden="1">'JAN 2025 General Ledger'!$D$401</definedName>
    <definedName name="QB_ROW_374250" localSheetId="5" hidden="1">'JAN 2025 BVA'!$F$294</definedName>
    <definedName name="QB_ROW_374250" localSheetId="1" hidden="1">'JAN 2025 MTD I&amp;E'!$F$293</definedName>
    <definedName name="QB_ROW_374250" localSheetId="2" hidden="1">'JAN 2025 YTD I&amp;E'!$F$293</definedName>
    <definedName name="QB_ROW_374330" localSheetId="3" hidden="1">'JAN 2025 General Ledger'!$D$404</definedName>
    <definedName name="QB_ROW_375040" localSheetId="5" hidden="1">'JAN 2025 BVA'!$E$275</definedName>
    <definedName name="QB_ROW_375040" localSheetId="1" hidden="1">'JAN 2025 MTD I&amp;E'!$E$274</definedName>
    <definedName name="QB_ROW_375040" localSheetId="2" hidden="1">'JAN 2025 YTD I&amp;E'!$E$274</definedName>
    <definedName name="QB_ROW_375250" localSheetId="5" hidden="1">'JAN 2025 BVA'!$F$281</definedName>
    <definedName name="QB_ROW_375250" localSheetId="1" hidden="1">'JAN 2025 MTD I&amp;E'!$F$280</definedName>
    <definedName name="QB_ROW_375250" localSheetId="2" hidden="1">'JAN 2025 YTD I&amp;E'!$F$280</definedName>
    <definedName name="QB_ROW_375340" localSheetId="5" hidden="1">'JAN 2025 BVA'!$E$282</definedName>
    <definedName name="QB_ROW_375340" localSheetId="1" hidden="1">'JAN 2025 MTD I&amp;E'!$E$281</definedName>
    <definedName name="QB_ROW_375340" localSheetId="2" hidden="1">'JAN 2025 YTD I&amp;E'!$E$281</definedName>
    <definedName name="QB_ROW_378250" localSheetId="5" hidden="1">'JAN 2025 BVA'!$F$27</definedName>
    <definedName name="QB_ROW_378250" localSheetId="1" hidden="1">'JAN 2025 MTD I&amp;E'!$F$26</definedName>
    <definedName name="QB_ROW_378250" localSheetId="2" hidden="1">'JAN 2025 YTD I&amp;E'!$F$26</definedName>
    <definedName name="QB_ROW_379020" localSheetId="3" hidden="1">'JAN 2025 General Ledger'!$C$12</definedName>
    <definedName name="QB_ROW_379250" localSheetId="5" hidden="1">'JAN 2025 BVA'!$F$26</definedName>
    <definedName name="QB_ROW_379250" localSheetId="1" hidden="1">'JAN 2025 MTD I&amp;E'!$F$25</definedName>
    <definedName name="QB_ROW_379250" localSheetId="2" hidden="1">'JAN 2025 YTD I&amp;E'!$F$25</definedName>
    <definedName name="QB_ROW_379320" localSheetId="3" hidden="1">'JAN 2025 General Ledger'!$C$14</definedName>
    <definedName name="QB_ROW_38030" localSheetId="3" hidden="1">'JAN 2025 General Ledger'!$D$163</definedName>
    <definedName name="QB_ROW_38040" localSheetId="3" hidden="1">'JAN 2025 General Ledger'!$E$192</definedName>
    <definedName name="QB_ROW_38060" localSheetId="5" hidden="1">'JAN 2025 BVA'!$G$105</definedName>
    <definedName name="QB_ROW_38060" localSheetId="1" hidden="1">'JAN 2025 MTD I&amp;E'!$G$104</definedName>
    <definedName name="QB_ROW_38060" localSheetId="2" hidden="1">'JAN 2025 YTD I&amp;E'!$G$104</definedName>
    <definedName name="QB_ROW_382260" localSheetId="5" hidden="1">'JAN 2025 BVA'!$G$212</definedName>
    <definedName name="QB_ROW_382260" localSheetId="1" hidden="1">'JAN 2025 MTD I&amp;E'!$G$211</definedName>
    <definedName name="QB_ROW_382260" localSheetId="2" hidden="1">'JAN 2025 YTD I&amp;E'!$G$211</definedName>
    <definedName name="QB_ROW_38270" localSheetId="5" hidden="1">'JAN 2025 BVA'!$H$109</definedName>
    <definedName name="QB_ROW_38270" localSheetId="1" hidden="1">'JAN 2025 MTD I&amp;E'!$H$108</definedName>
    <definedName name="QB_ROW_38270" localSheetId="2" hidden="1">'JAN 2025 YTD I&amp;E'!$H$108</definedName>
    <definedName name="QB_ROW_383260" localSheetId="5" hidden="1">'JAN 2025 BVA'!$G$216</definedName>
    <definedName name="QB_ROW_383260" localSheetId="1" hidden="1">'JAN 2025 MTD I&amp;E'!$G$215</definedName>
    <definedName name="QB_ROW_383260" localSheetId="2" hidden="1">'JAN 2025 YTD I&amp;E'!$G$215</definedName>
    <definedName name="QB_ROW_38330" localSheetId="3" hidden="1">'JAN 2025 General Ledger'!$D$196</definedName>
    <definedName name="QB_ROW_38340" localSheetId="3" hidden="1">'JAN 2025 General Ledger'!$E$195</definedName>
    <definedName name="QB_ROW_38360" localSheetId="5" hidden="1">'JAN 2025 BVA'!$G$110</definedName>
    <definedName name="QB_ROW_38360" localSheetId="1" hidden="1">'JAN 2025 MTD I&amp;E'!$G$109</definedName>
    <definedName name="QB_ROW_38360" localSheetId="2" hidden="1">'JAN 2025 YTD I&amp;E'!$G$109</definedName>
    <definedName name="QB_ROW_384250" localSheetId="5" hidden="1">'JAN 2025 BVA'!$F$293</definedName>
    <definedName name="QB_ROW_384250" localSheetId="1" hidden="1">'JAN 2025 MTD I&amp;E'!$F$292</definedName>
    <definedName name="QB_ROW_384250" localSheetId="2" hidden="1">'JAN 2025 YTD I&amp;E'!$F$292</definedName>
    <definedName name="QB_ROW_386270" localSheetId="5" hidden="1">'JAN 2025 BVA'!$H$88</definedName>
    <definedName name="QB_ROW_386270" localSheetId="1" hidden="1">'JAN 2025 MTD I&amp;E'!$H$87</definedName>
    <definedName name="QB_ROW_386270" localSheetId="2" hidden="1">'JAN 2025 YTD I&amp;E'!$H$87</definedName>
    <definedName name="QB_ROW_388260" localSheetId="5" hidden="1">'JAN 2025 BVA'!$G$231</definedName>
    <definedName name="QB_ROW_388260" localSheetId="1" hidden="1">'JAN 2025 MTD I&amp;E'!$G$230</definedName>
    <definedName name="QB_ROW_388260" localSheetId="2" hidden="1">'JAN 2025 YTD I&amp;E'!$G$230</definedName>
    <definedName name="QB_ROW_390040" localSheetId="3" hidden="1">'JAN 2025 General Ledger'!$E$255</definedName>
    <definedName name="QB_ROW_390270" localSheetId="5" hidden="1">'JAN 2025 BVA'!$H$154</definedName>
    <definedName name="QB_ROW_390270" localSheetId="1" hidden="1">'JAN 2025 MTD I&amp;E'!$H$153</definedName>
    <definedName name="QB_ROW_390270" localSheetId="2" hidden="1">'JAN 2025 YTD I&amp;E'!$H$153</definedName>
    <definedName name="QB_ROW_390340" localSheetId="3" hidden="1">'JAN 2025 General Ledger'!$E$261</definedName>
    <definedName name="QB_ROW_39040" localSheetId="3" hidden="1">'JAN 2025 General Ledger'!$E$164</definedName>
    <definedName name="QB_ROW_391250" localSheetId="5" hidden="1">'JAN 2025 BVA'!$F$24</definedName>
    <definedName name="QB_ROW_391250" localSheetId="1" hidden="1">'JAN 2025 MTD I&amp;E'!$F$23</definedName>
    <definedName name="QB_ROW_391250" localSheetId="2" hidden="1">'JAN 2025 YTD I&amp;E'!$F$23</definedName>
    <definedName name="QB_ROW_392250" localSheetId="5" hidden="1">'JAN 2025 BVA'!$F$176</definedName>
    <definedName name="QB_ROW_392250" localSheetId="1" hidden="1">'JAN 2025 MTD I&amp;E'!$F$175</definedName>
    <definedName name="QB_ROW_392250" localSheetId="2" hidden="1">'JAN 2025 YTD I&amp;E'!$F$175</definedName>
    <definedName name="QB_ROW_39270" localSheetId="5" hidden="1">'JAN 2025 BVA'!$H$106</definedName>
    <definedName name="QB_ROW_39270" localSheetId="1" hidden="1">'JAN 2025 MTD I&amp;E'!$H$105</definedName>
    <definedName name="QB_ROW_39270" localSheetId="2" hidden="1">'JAN 2025 YTD I&amp;E'!$H$105</definedName>
    <definedName name="QB_ROW_39340" localSheetId="3" hidden="1">'JAN 2025 General Ledger'!$E$168</definedName>
    <definedName name="QB_ROW_394260" localSheetId="5" hidden="1">'JAN 2025 BVA'!$G$56</definedName>
    <definedName name="QB_ROW_394260" localSheetId="1" hidden="1">'JAN 2025 MTD I&amp;E'!$G$55</definedName>
    <definedName name="QB_ROW_394260" localSheetId="2" hidden="1">'JAN 2025 YTD I&amp;E'!$G$55</definedName>
    <definedName name="QB_ROW_4021" localSheetId="0" hidden="1">'JAN 2025 Balance Sheet'!$C$21</definedName>
    <definedName name="QB_ROW_404260" localSheetId="5" hidden="1">'JAN 2025 BVA'!$G$214</definedName>
    <definedName name="QB_ROW_404260" localSheetId="1" hidden="1">'JAN 2025 MTD I&amp;E'!$G$213</definedName>
    <definedName name="QB_ROW_404260" localSheetId="2" hidden="1">'JAN 2025 YTD I&amp;E'!$G$213</definedName>
    <definedName name="QB_ROW_409250" localSheetId="0" hidden="1">'JAN 2025 Balance Sheet'!$F$50</definedName>
    <definedName name="QB_ROW_41040" localSheetId="3" hidden="1">'JAN 2025 General Ledger'!$E$169</definedName>
    <definedName name="QB_ROW_412030" localSheetId="3" hidden="1">'JAN 2025 General Ledger'!$D$313</definedName>
    <definedName name="QB_ROW_412260" localSheetId="5" hidden="1">'JAN 2025 BVA'!$G$200</definedName>
    <definedName name="QB_ROW_412260" localSheetId="1" hidden="1">'JAN 2025 MTD I&amp;E'!$G$199</definedName>
    <definedName name="QB_ROW_412260" localSheetId="2" hidden="1">'JAN 2025 YTD I&amp;E'!$G$199</definedName>
    <definedName name="QB_ROW_412330" localSheetId="3" hidden="1">'JAN 2025 General Ledger'!$D$315</definedName>
    <definedName name="QB_ROW_41270" localSheetId="5" hidden="1">'JAN 2025 BVA'!$H$107</definedName>
    <definedName name="QB_ROW_41270" localSheetId="1" hidden="1">'JAN 2025 MTD I&amp;E'!$H$106</definedName>
    <definedName name="QB_ROW_41270" localSheetId="2" hidden="1">'JAN 2025 YTD I&amp;E'!$H$106</definedName>
    <definedName name="QB_ROW_413240" localSheetId="5" hidden="1">'JAN 2025 BVA'!$E$274</definedName>
    <definedName name="QB_ROW_413240" localSheetId="1" hidden="1">'JAN 2025 MTD I&amp;E'!$E$273</definedName>
    <definedName name="QB_ROW_413240" localSheetId="2" hidden="1">'JAN 2025 YTD I&amp;E'!$E$273</definedName>
    <definedName name="QB_ROW_41340" localSheetId="3" hidden="1">'JAN 2025 General Ledger'!$E$179</definedName>
    <definedName name="QB_ROW_415270" localSheetId="5" hidden="1">'JAN 2025 BVA'!$H$140</definedName>
    <definedName name="QB_ROW_415270" localSheetId="1" hidden="1">'JAN 2025 MTD I&amp;E'!$H$139</definedName>
    <definedName name="QB_ROW_415270" localSheetId="2" hidden="1">'JAN 2025 YTD I&amp;E'!$H$139</definedName>
    <definedName name="QB_ROW_417280" localSheetId="5" hidden="1">'JAN 2025 BVA'!$I$80</definedName>
    <definedName name="QB_ROW_417280" localSheetId="1" hidden="1">'JAN 2025 MTD I&amp;E'!$I$79</definedName>
    <definedName name="QB_ROW_417280" localSheetId="2" hidden="1">'JAN 2025 YTD I&amp;E'!$I$79</definedName>
    <definedName name="QB_ROW_421250" localSheetId="0" hidden="1">'JAN 2025 Balance Sheet'!$F$54</definedName>
    <definedName name="QB_ROW_423230" localSheetId="0" hidden="1">'JAN 2025 Balance Sheet'!$D$69</definedName>
    <definedName name="QB_ROW_425260" localSheetId="5" hidden="1">'JAN 2025 BVA'!$G$206</definedName>
    <definedName name="QB_ROW_425260" localSheetId="1" hidden="1">'JAN 2025 MTD I&amp;E'!$G$205</definedName>
    <definedName name="QB_ROW_425260" localSheetId="2" hidden="1">'JAN 2025 YTD I&amp;E'!$G$205</definedName>
    <definedName name="QB_ROW_427240" localSheetId="5" hidden="1">'JAN 2025 BVA'!$E$6</definedName>
    <definedName name="QB_ROW_427240" localSheetId="1" hidden="1">'JAN 2025 MTD I&amp;E'!$E$6</definedName>
    <definedName name="QB_ROW_427240" localSheetId="2" hidden="1">'JAN 2025 YTD I&amp;E'!$E$6</definedName>
    <definedName name="QB_ROW_43040" localSheetId="3" hidden="1">'JAN 2025 General Ledger'!$E$180</definedName>
    <definedName name="QB_ROW_4321" localSheetId="0" hidden="1">'JAN 2025 Balance Sheet'!$C$23</definedName>
    <definedName name="QB_ROW_43270" localSheetId="5" hidden="1">'JAN 2025 BVA'!$H$108</definedName>
    <definedName name="QB_ROW_43270" localSheetId="1" hidden="1">'JAN 2025 MTD I&amp;E'!$H$107</definedName>
    <definedName name="QB_ROW_43270" localSheetId="2" hidden="1">'JAN 2025 YTD I&amp;E'!$H$107</definedName>
    <definedName name="QB_ROW_43340" localSheetId="3" hidden="1">'JAN 2025 General Ledger'!$E$191</definedName>
    <definedName name="QB_ROW_436250" localSheetId="5" hidden="1">'JAN 2025 BVA'!$F$280</definedName>
    <definedName name="QB_ROW_436250" localSheetId="1" hidden="1">'JAN 2025 MTD I&amp;E'!$F$279</definedName>
    <definedName name="QB_ROW_436250" localSheetId="2" hidden="1">'JAN 2025 YTD I&amp;E'!$F$279</definedName>
    <definedName name="QB_ROW_437020" localSheetId="3" hidden="1">'JAN 2025 General Ledger'!$C$400</definedName>
    <definedName name="QB_ROW_437040" localSheetId="5" hidden="1">'JAN 2025 BVA'!$E$292</definedName>
    <definedName name="QB_ROW_437040" localSheetId="1" hidden="1">'JAN 2025 MTD I&amp;E'!$E$291</definedName>
    <definedName name="QB_ROW_437040" localSheetId="2" hidden="1">'JAN 2025 YTD I&amp;E'!$E$291</definedName>
    <definedName name="QB_ROW_437250" localSheetId="5" hidden="1">'JAN 2025 BVA'!$F$296</definedName>
    <definedName name="QB_ROW_437250" localSheetId="1" hidden="1">'JAN 2025 MTD I&amp;E'!$F$295</definedName>
    <definedName name="QB_ROW_437250" localSheetId="2" hidden="1">'JAN 2025 YTD I&amp;E'!$F$295</definedName>
    <definedName name="QB_ROW_437320" localSheetId="3" hidden="1">'JAN 2025 General Ledger'!$C$405</definedName>
    <definedName name="QB_ROW_437340" localSheetId="5" hidden="1">'JAN 2025 BVA'!$E$297</definedName>
    <definedName name="QB_ROW_437340" localSheetId="1" hidden="1">'JAN 2025 MTD I&amp;E'!$E$296</definedName>
    <definedName name="QB_ROW_437340" localSheetId="2" hidden="1">'JAN 2025 YTD I&amp;E'!$E$296</definedName>
    <definedName name="QB_ROW_438250" localSheetId="5" hidden="1">'JAN 2025 BVA'!$F$295</definedName>
    <definedName name="QB_ROW_438250" localSheetId="1" hidden="1">'JAN 2025 MTD I&amp;E'!$F$294</definedName>
    <definedName name="QB_ROW_438250" localSheetId="2" hidden="1">'JAN 2025 YTD I&amp;E'!$F$294</definedName>
    <definedName name="QB_ROW_44020" localSheetId="3" hidden="1">'JAN 2025 General Ledger'!$C$41</definedName>
    <definedName name="QB_ROW_441250" localSheetId="5" hidden="1">'JAN 2025 BVA'!$F$22</definedName>
    <definedName name="QB_ROW_441250" localSheetId="1" hidden="1">'JAN 2025 MTD I&amp;E'!$F$21</definedName>
    <definedName name="QB_ROW_441250" localSheetId="2" hidden="1">'JAN 2025 YTD I&amp;E'!$F$21</definedName>
    <definedName name="QB_ROW_442230" localSheetId="0" hidden="1">'JAN 2025 Balance Sheet'!$D$22</definedName>
    <definedName name="QB_ROW_44250" localSheetId="5" hidden="1">'JAN 2025 BVA'!$F$45</definedName>
    <definedName name="QB_ROW_44250" localSheetId="1" hidden="1">'JAN 2025 MTD I&amp;E'!$F$44</definedName>
    <definedName name="QB_ROW_44250" localSheetId="2" hidden="1">'JAN 2025 YTD I&amp;E'!$F$44</definedName>
    <definedName name="QB_ROW_44320" localSheetId="3" hidden="1">'JAN 2025 General Ledger'!$C$46</definedName>
    <definedName name="QB_ROW_443250" localSheetId="5" hidden="1">'JAN 2025 BVA'!$F$262</definedName>
    <definedName name="QB_ROW_443250" localSheetId="1" hidden="1">'JAN 2025 MTD I&amp;E'!$F$261</definedName>
    <definedName name="QB_ROW_443250" localSheetId="2" hidden="1">'JAN 2025 YTD I&amp;E'!$F$261</definedName>
    <definedName name="QB_ROW_445030" localSheetId="3" hidden="1">'JAN 2025 General Ledger'!$D$199</definedName>
    <definedName name="QB_ROW_445260" localSheetId="5" hidden="1">'JAN 2025 BVA'!$G$115</definedName>
    <definedName name="QB_ROW_445260" localSheetId="1" hidden="1">'JAN 2025 MTD I&amp;E'!$G$114</definedName>
    <definedName name="QB_ROW_445260" localSheetId="2" hidden="1">'JAN 2025 YTD I&amp;E'!$G$114</definedName>
    <definedName name="QB_ROW_445330" localSheetId="3" hidden="1">'JAN 2025 General Ledger'!$D$201</definedName>
    <definedName name="QB_ROW_446230" localSheetId="0" hidden="1">'JAN 2025 Balance Sheet'!$D$18</definedName>
    <definedName name="QB_ROW_447030" localSheetId="3" hidden="1">'JAN 2025 General Ledger'!$D$56</definedName>
    <definedName name="QB_ROW_447260" localSheetId="5" hidden="1">'JAN 2025 BVA'!$G$67</definedName>
    <definedName name="QB_ROW_447260" localSheetId="1" hidden="1">'JAN 2025 MTD I&amp;E'!$G$66</definedName>
    <definedName name="QB_ROW_447260" localSheetId="2" hidden="1">'JAN 2025 YTD I&amp;E'!$G$66</definedName>
    <definedName name="QB_ROW_447330" localSheetId="3" hidden="1">'JAN 2025 General Ledger'!$D$58</definedName>
    <definedName name="QB_ROW_449030" localSheetId="5" hidden="1">'JAN 2025 BVA'!$D$300</definedName>
    <definedName name="QB_ROW_449030" localSheetId="1" hidden="1">'JAN 2025 MTD I&amp;E'!$D$299</definedName>
    <definedName name="QB_ROW_449030" localSheetId="2" hidden="1">'JAN 2025 YTD I&amp;E'!$D$299</definedName>
    <definedName name="QB_ROW_449330" localSheetId="5" hidden="1">'JAN 2025 BVA'!$D$303</definedName>
    <definedName name="QB_ROW_449330" localSheetId="1" hidden="1">'JAN 2025 MTD I&amp;E'!$D$302</definedName>
    <definedName name="QB_ROW_449330" localSheetId="2" hidden="1">'JAN 2025 YTD I&amp;E'!$D$302</definedName>
    <definedName name="QB_ROW_45250" localSheetId="5" hidden="1">'JAN 2025 BVA'!$F$46</definedName>
    <definedName name="QB_ROW_45250" localSheetId="1" hidden="1">'JAN 2025 MTD I&amp;E'!$F$45</definedName>
    <definedName name="QB_ROW_45250" localSheetId="2" hidden="1">'JAN 2025 YTD I&amp;E'!$F$45</definedName>
    <definedName name="QB_ROW_455260" localSheetId="5" hidden="1">'JAN 2025 BVA'!$G$184</definedName>
    <definedName name="QB_ROW_455260" localSheetId="1" hidden="1">'JAN 2025 MTD I&amp;E'!$G$183</definedName>
    <definedName name="QB_ROW_455260" localSheetId="2" hidden="1">'JAN 2025 YTD I&amp;E'!$G$183</definedName>
    <definedName name="QB_ROW_457030" localSheetId="3" hidden="1">'JAN 2025 General Ledger'!$D$295</definedName>
    <definedName name="QB_ROW_457260" localSheetId="5" hidden="1">'JAN 2025 BVA'!$G$183</definedName>
    <definedName name="QB_ROW_457260" localSheetId="1" hidden="1">'JAN 2025 MTD I&amp;E'!$G$182</definedName>
    <definedName name="QB_ROW_457260" localSheetId="2" hidden="1">'JAN 2025 YTD I&amp;E'!$G$182</definedName>
    <definedName name="QB_ROW_457330" localSheetId="3" hidden="1">'JAN 2025 General Ledger'!$D$298</definedName>
    <definedName name="QB_ROW_458260" localSheetId="5" hidden="1">'JAN 2025 BVA'!$G$182</definedName>
    <definedName name="QB_ROW_458260" localSheetId="1" hidden="1">'JAN 2025 MTD I&amp;E'!$G$181</definedName>
    <definedName name="QB_ROW_458260" localSheetId="2" hidden="1">'JAN 2025 YTD I&amp;E'!$G$181</definedName>
    <definedName name="QB_ROW_459250" localSheetId="5" hidden="1">'JAN 2025 BVA'!$F$172</definedName>
    <definedName name="QB_ROW_459250" localSheetId="1" hidden="1">'JAN 2025 MTD I&amp;E'!$F$171</definedName>
    <definedName name="QB_ROW_459250" localSheetId="2" hidden="1">'JAN 2025 YTD I&amp;E'!$F$171</definedName>
    <definedName name="QB_ROW_46020" localSheetId="3" hidden="1">'JAN 2025 General Ledger'!$C$198</definedName>
    <definedName name="QB_ROW_46050" localSheetId="5" hidden="1">'JAN 2025 BVA'!$F$113</definedName>
    <definedName name="QB_ROW_46050" localSheetId="1" hidden="1">'JAN 2025 MTD I&amp;E'!$F$112</definedName>
    <definedName name="QB_ROW_46050" localSheetId="2" hidden="1">'JAN 2025 YTD I&amp;E'!$F$112</definedName>
    <definedName name="QB_ROW_46260" localSheetId="5" hidden="1">'JAN 2025 BVA'!$G$118</definedName>
    <definedName name="QB_ROW_46260" localSheetId="1" hidden="1">'JAN 2025 MTD I&amp;E'!$G$117</definedName>
    <definedName name="QB_ROW_46260" localSheetId="2" hidden="1">'JAN 2025 YTD I&amp;E'!$G$117</definedName>
    <definedName name="QB_ROW_46320" localSheetId="3" hidden="1">'JAN 2025 General Ledger'!$C$202</definedName>
    <definedName name="QB_ROW_463250" localSheetId="5" hidden="1">'JAN 2025 BVA'!$F$276</definedName>
    <definedName name="QB_ROW_463250" localSheetId="1" hidden="1">'JAN 2025 MTD I&amp;E'!$F$275</definedName>
    <definedName name="QB_ROW_463250" localSheetId="2" hidden="1">'JAN 2025 YTD I&amp;E'!$F$275</definedName>
    <definedName name="QB_ROW_46350" localSheetId="5" hidden="1">'JAN 2025 BVA'!$F$119</definedName>
    <definedName name="QB_ROW_46350" localSheetId="1" hidden="1">'JAN 2025 MTD I&amp;E'!$F$118</definedName>
    <definedName name="QB_ROW_46350" localSheetId="2" hidden="1">'JAN 2025 YTD I&amp;E'!$F$118</definedName>
    <definedName name="QB_ROW_464250" localSheetId="5" hidden="1">'JAN 2025 BVA'!$F$278</definedName>
    <definedName name="QB_ROW_464250" localSheetId="1" hidden="1">'JAN 2025 MTD I&amp;E'!$F$277</definedName>
    <definedName name="QB_ROW_464250" localSheetId="2" hidden="1">'JAN 2025 YTD I&amp;E'!$F$277</definedName>
    <definedName name="QB_ROW_465230" localSheetId="0" hidden="1">'JAN 2025 Balance Sheet'!$D$17</definedName>
    <definedName name="QB_ROW_466250" localSheetId="5" hidden="1">'JAN 2025 BVA'!$F$277</definedName>
    <definedName name="QB_ROW_466250" localSheetId="1" hidden="1">'JAN 2025 MTD I&amp;E'!$F$276</definedName>
    <definedName name="QB_ROW_466250" localSheetId="2" hidden="1">'JAN 2025 YTD I&amp;E'!$F$276</definedName>
    <definedName name="QB_ROW_467250" localSheetId="5" hidden="1">'JAN 2025 BVA'!$F$279</definedName>
    <definedName name="QB_ROW_467250" localSheetId="1" hidden="1">'JAN 2025 MTD I&amp;E'!$F$278</definedName>
    <definedName name="QB_ROW_467250" localSheetId="2" hidden="1">'JAN 2025 YTD I&amp;E'!$F$278</definedName>
    <definedName name="QB_ROW_468270" localSheetId="5" hidden="1">'JAN 2025 BVA'!$H$89</definedName>
    <definedName name="QB_ROW_468270" localSheetId="1" hidden="1">'JAN 2025 MTD I&amp;E'!$H$88</definedName>
    <definedName name="QB_ROW_468270" localSheetId="2" hidden="1">'JAN 2025 YTD I&amp;E'!$H$88</definedName>
    <definedName name="QB_ROW_470260" localSheetId="5" hidden="1">'JAN 2025 BVA'!$G$210</definedName>
    <definedName name="QB_ROW_470260" localSheetId="1" hidden="1">'JAN 2025 MTD I&amp;E'!$G$209</definedName>
    <definedName name="QB_ROW_470260" localSheetId="2" hidden="1">'JAN 2025 YTD I&amp;E'!$G$209</definedName>
    <definedName name="QB_ROW_47260" localSheetId="5" hidden="1">'JAN 2025 BVA'!$G$114</definedName>
    <definedName name="QB_ROW_47260" localSheetId="1" hidden="1">'JAN 2025 MTD I&amp;E'!$G$113</definedName>
    <definedName name="QB_ROW_47260" localSheetId="2" hidden="1">'JAN 2025 YTD I&amp;E'!$G$113</definedName>
    <definedName name="QB_ROW_474240" localSheetId="0" hidden="1">'JAN 2025 Balance Sheet'!$E$47</definedName>
    <definedName name="QB_ROW_476280" localSheetId="5" hidden="1">'JAN 2025 BVA'!$I$83</definedName>
    <definedName name="QB_ROW_476280" localSheetId="1" hidden="1">'JAN 2025 MTD I&amp;E'!$I$82</definedName>
    <definedName name="QB_ROW_476280" localSheetId="2" hidden="1">'JAN 2025 YTD I&amp;E'!$I$82</definedName>
    <definedName name="QB_ROW_478020" localSheetId="3" hidden="1">'JAN 2025 General Ledger'!$C$36</definedName>
    <definedName name="QB_ROW_478250" localSheetId="5" hidden="1">'JAN 2025 BVA'!$F$44</definedName>
    <definedName name="QB_ROW_478250" localSheetId="1" hidden="1">'JAN 2025 MTD I&amp;E'!$F$43</definedName>
    <definedName name="QB_ROW_478250" localSheetId="2" hidden="1">'JAN 2025 YTD I&amp;E'!$F$43</definedName>
    <definedName name="QB_ROW_478320" localSheetId="3" hidden="1">'JAN 2025 General Ledger'!$C$40</definedName>
    <definedName name="QB_ROW_482260" localSheetId="5" hidden="1">'JAN 2025 BVA'!$G$181</definedName>
    <definedName name="QB_ROW_482260" localSheetId="1" hidden="1">'JAN 2025 MTD I&amp;E'!$G$180</definedName>
    <definedName name="QB_ROW_482260" localSheetId="2" hidden="1">'JAN 2025 YTD I&amp;E'!$G$180</definedName>
    <definedName name="QB_ROW_485260" localSheetId="5" hidden="1">'JAN 2025 BVA'!$G$250</definedName>
    <definedName name="QB_ROW_485260" localSheetId="1" hidden="1">'JAN 2025 MTD I&amp;E'!$G$249</definedName>
    <definedName name="QB_ROW_485260" localSheetId="2" hidden="1">'JAN 2025 YTD I&amp;E'!$G$249</definedName>
    <definedName name="QB_ROW_488250" localSheetId="5" hidden="1">'JAN 2025 BVA'!$F$38</definedName>
    <definedName name="QB_ROW_488250" localSheetId="1" hidden="1">'JAN 2025 MTD I&amp;E'!$F$37</definedName>
    <definedName name="QB_ROW_488250" localSheetId="2" hidden="1">'JAN 2025 YTD I&amp;E'!$F$37</definedName>
    <definedName name="QB_ROW_489240" localSheetId="5" hidden="1">'JAN 2025 BVA'!$E$5</definedName>
    <definedName name="QB_ROW_489240" localSheetId="1" hidden="1">'JAN 2025 MTD I&amp;E'!$E$5</definedName>
    <definedName name="QB_ROW_489240" localSheetId="2" hidden="1">'JAN 2025 YTD I&amp;E'!$E$5</definedName>
    <definedName name="QB_ROW_490260" localSheetId="5" hidden="1">'JAN 2025 BVA'!$G$187</definedName>
    <definedName name="QB_ROW_490260" localSheetId="1" hidden="1">'JAN 2025 MTD I&amp;E'!$G$186</definedName>
    <definedName name="QB_ROW_490260" localSheetId="2" hidden="1">'JAN 2025 YTD I&amp;E'!$G$186</definedName>
    <definedName name="QB_ROW_492240" localSheetId="0" hidden="1">'JAN 2025 Balance Sheet'!$E$44</definedName>
    <definedName name="QB_ROW_493050" localSheetId="3" hidden="1">'JAN 2025 General Ledger'!$F$206</definedName>
    <definedName name="QB_ROW_493280" localSheetId="5" hidden="1">'JAN 2025 BVA'!$I$124</definedName>
    <definedName name="QB_ROW_493280" localSheetId="1" hidden="1">'JAN 2025 MTD I&amp;E'!$I$123</definedName>
    <definedName name="QB_ROW_493280" localSheetId="2" hidden="1">'JAN 2025 YTD I&amp;E'!$I$123</definedName>
    <definedName name="QB_ROW_493350" localSheetId="3" hidden="1">'JAN 2025 General Ledger'!$F$208</definedName>
    <definedName name="QB_ROW_494280" localSheetId="5" hidden="1">'JAN 2025 BVA'!$I$128</definedName>
    <definedName name="QB_ROW_494280" localSheetId="1" hidden="1">'JAN 2025 MTD I&amp;E'!$I$127</definedName>
    <definedName name="QB_ROW_494280" localSheetId="2" hidden="1">'JAN 2025 YTD I&amp;E'!$I$127</definedName>
    <definedName name="QB_ROW_495280" localSheetId="5" hidden="1">'JAN 2025 BVA'!$I$132</definedName>
    <definedName name="QB_ROW_495280" localSheetId="1" hidden="1">'JAN 2025 MTD I&amp;E'!$I$131</definedName>
    <definedName name="QB_ROW_495280" localSheetId="2" hidden="1">'JAN 2025 YTD I&amp;E'!$I$131</definedName>
    <definedName name="QB_ROW_497260" localSheetId="5" hidden="1">'JAN 2025 BVA'!$G$180</definedName>
    <definedName name="QB_ROW_497260" localSheetId="1" hidden="1">'JAN 2025 MTD I&amp;E'!$G$179</definedName>
    <definedName name="QB_ROW_497260" localSheetId="2" hidden="1">'JAN 2025 YTD I&amp;E'!$G$179</definedName>
    <definedName name="QB_ROW_498240" localSheetId="0" hidden="1">'JAN 2025 Balance Sheet'!$E$7</definedName>
    <definedName name="QB_ROW_499240" localSheetId="0" hidden="1">'JAN 2025 Balance Sheet'!$E$10</definedName>
    <definedName name="QB_ROW_500240" localSheetId="0" hidden="1">'JAN 2025 Balance Sheet'!$E$9</definedName>
    <definedName name="QB_ROW_5011" localSheetId="0" hidden="1">'JAN 2025 Balance Sheet'!$B$25</definedName>
    <definedName name="QB_ROW_501240" localSheetId="0" hidden="1">'JAN 2025 Balance Sheet'!$E$8</definedName>
    <definedName name="QB_ROW_5030" localSheetId="3" hidden="1">'JAN 2025 General Ledger'!$D$59</definedName>
    <definedName name="QB_ROW_503260" localSheetId="5" hidden="1">'JAN 2025 BVA'!$G$65</definedName>
    <definedName name="QB_ROW_503260" localSheetId="1" hidden="1">'JAN 2025 MTD I&amp;E'!$G$64</definedName>
    <definedName name="QB_ROW_503260" localSheetId="2" hidden="1">'JAN 2025 YTD I&amp;E'!$G$64</definedName>
    <definedName name="QB_ROW_504260" localSheetId="5" hidden="1">'JAN 2025 BVA'!$G$64</definedName>
    <definedName name="QB_ROW_504260" localSheetId="1" hidden="1">'JAN 2025 MTD I&amp;E'!$G$63</definedName>
    <definedName name="QB_ROW_504260" localSheetId="2" hidden="1">'JAN 2025 YTD I&amp;E'!$G$63</definedName>
    <definedName name="QB_ROW_506030" localSheetId="3" hidden="1">'JAN 2025 General Ledger'!$D$347</definedName>
    <definedName name="QB_ROW_506260" localSheetId="5" hidden="1">'JAN 2025 BVA'!$G$230</definedName>
    <definedName name="QB_ROW_506260" localSheetId="1" hidden="1">'JAN 2025 MTD I&amp;E'!$G$229</definedName>
    <definedName name="QB_ROW_506260" localSheetId="2" hidden="1">'JAN 2025 YTD I&amp;E'!$G$229</definedName>
    <definedName name="QB_ROW_506330" localSheetId="3" hidden="1">'JAN 2025 General Ledger'!$D$349</definedName>
    <definedName name="QB_ROW_507020" localSheetId="3" hidden="1">'JAN 2025 General Ledger'!$C$363</definedName>
    <definedName name="QB_ROW_507250" localSheetId="5" hidden="1">'JAN 2025 BVA'!$F$247</definedName>
    <definedName name="QB_ROW_507250" localSheetId="1" hidden="1">'JAN 2025 MTD I&amp;E'!$F$246</definedName>
    <definedName name="QB_ROW_507250" localSheetId="2" hidden="1">'JAN 2025 YTD I&amp;E'!$F$246</definedName>
    <definedName name="QB_ROW_507320" localSheetId="3" hidden="1">'JAN 2025 General Ledger'!$C$365</definedName>
    <definedName name="QB_ROW_508250" localSheetId="5" hidden="1">'JAN 2025 BVA'!$F$246</definedName>
    <definedName name="QB_ROW_508250" localSheetId="1" hidden="1">'JAN 2025 MTD I&amp;E'!$F$245</definedName>
    <definedName name="QB_ROW_508250" localSheetId="2" hidden="1">'JAN 2025 YTD I&amp;E'!$F$245</definedName>
    <definedName name="QB_ROW_509250" localSheetId="5" hidden="1">'JAN 2025 BVA'!$F$245</definedName>
    <definedName name="QB_ROW_509250" localSheetId="1" hidden="1">'JAN 2025 MTD I&amp;E'!$F$244</definedName>
    <definedName name="QB_ROW_509250" localSheetId="2" hidden="1">'JAN 2025 YTD I&amp;E'!$F$244</definedName>
    <definedName name="QB_ROW_511020" localSheetId="3" hidden="1">'JAN 2025 General Ledger'!$C$26</definedName>
    <definedName name="QB_ROW_511250" localSheetId="5" hidden="1">'JAN 2025 BVA'!$F$39</definedName>
    <definedName name="QB_ROW_511250" localSheetId="1" hidden="1">'JAN 2025 MTD I&amp;E'!$F$38</definedName>
    <definedName name="QB_ROW_511250" localSheetId="2" hidden="1">'JAN 2025 YTD I&amp;E'!$F$38</definedName>
    <definedName name="QB_ROW_511320" localSheetId="3" hidden="1">'JAN 2025 General Ledger'!$C$29</definedName>
    <definedName name="QB_ROW_512010" localSheetId="3" hidden="1">'JAN 2025 General Ledger'!$B$16</definedName>
    <definedName name="QB_ROW_512040" localSheetId="5" hidden="1">'JAN 2025 BVA'!$E$33</definedName>
    <definedName name="QB_ROW_512040" localSheetId="1" hidden="1">'JAN 2025 MTD I&amp;E'!$E$32</definedName>
    <definedName name="QB_ROW_512040" localSheetId="2" hidden="1">'JAN 2025 YTD I&amp;E'!$E$32</definedName>
    <definedName name="QB_ROW_512250" localSheetId="5" hidden="1">'JAN 2025 BVA'!$F$40</definedName>
    <definedName name="QB_ROW_512250" localSheetId="1" hidden="1">'JAN 2025 MTD I&amp;E'!$F$39</definedName>
    <definedName name="QB_ROW_512250" localSheetId="2" hidden="1">'JAN 2025 YTD I&amp;E'!$F$39</definedName>
    <definedName name="QB_ROW_512310" localSheetId="3" hidden="1">'JAN 2025 General Ledger'!$B$30</definedName>
    <definedName name="QB_ROW_512340" localSheetId="5" hidden="1">'JAN 2025 BVA'!$E$41</definedName>
    <definedName name="QB_ROW_512340" localSheetId="1" hidden="1">'JAN 2025 MTD I&amp;E'!$E$40</definedName>
    <definedName name="QB_ROW_512340" localSheetId="2" hidden="1">'JAN 2025 YTD I&amp;E'!$E$40</definedName>
    <definedName name="QB_ROW_51250" localSheetId="5" hidden="1">'JAN 2025 BVA'!$F$19</definedName>
    <definedName name="QB_ROW_51250" localSheetId="1" hidden="1">'JAN 2025 MTD I&amp;E'!$F$18</definedName>
    <definedName name="QB_ROW_51250" localSheetId="2" hidden="1">'JAN 2025 YTD I&amp;E'!$F$18</definedName>
    <definedName name="QB_ROW_514250" localSheetId="5" hidden="1">'JAN 2025 BVA'!$F$13</definedName>
    <definedName name="QB_ROW_515250" localSheetId="5" hidden="1">'JAN 2025 BVA'!$F$12</definedName>
    <definedName name="QB_ROW_515250" localSheetId="1" hidden="1">'JAN 2025 MTD I&amp;E'!$F$12</definedName>
    <definedName name="QB_ROW_515250" localSheetId="2" hidden="1">'JAN 2025 YTD I&amp;E'!$F$12</definedName>
    <definedName name="QB_ROW_516250" localSheetId="5" hidden="1">'JAN 2025 BVA'!$F$11</definedName>
    <definedName name="QB_ROW_516250" localSheetId="1" hidden="1">'JAN 2025 MTD I&amp;E'!$F$11</definedName>
    <definedName name="QB_ROW_516250" localSheetId="2" hidden="1">'JAN 2025 YTD I&amp;E'!$F$11</definedName>
    <definedName name="QB_ROW_517250" localSheetId="5" hidden="1">'JAN 2025 BVA'!$F$10</definedName>
    <definedName name="QB_ROW_517250" localSheetId="1" hidden="1">'JAN 2025 MTD I&amp;E'!$F$10</definedName>
    <definedName name="QB_ROW_517250" localSheetId="2" hidden="1">'JAN 2025 YTD I&amp;E'!$F$10</definedName>
    <definedName name="QB_ROW_518250" localSheetId="0" hidden="1">'JAN 2025 Balance Sheet'!$F$53</definedName>
    <definedName name="QB_ROW_519040" localSheetId="3" hidden="1">'JAN 2025 General Ledger'!$E$129</definedName>
    <definedName name="QB_ROW_519270" localSheetId="5" hidden="1">'JAN 2025 BVA'!$H$97</definedName>
    <definedName name="QB_ROW_519270" localSheetId="1" hidden="1">'JAN 2025 MTD I&amp;E'!$H$96</definedName>
    <definedName name="QB_ROW_519270" localSheetId="2" hidden="1">'JAN 2025 YTD I&amp;E'!$H$96</definedName>
    <definedName name="QB_ROW_519340" localSheetId="3" hidden="1">'JAN 2025 General Ledger'!$E$136</definedName>
    <definedName name="QB_ROW_520030" localSheetId="3" hidden="1">'JAN 2025 General Ledger'!$D$48</definedName>
    <definedName name="QB_ROW_520260" localSheetId="5" hidden="1">'JAN 2025 BVA'!$G$63</definedName>
    <definedName name="QB_ROW_520260" localSheetId="1" hidden="1">'JAN 2025 MTD I&amp;E'!$G$62</definedName>
    <definedName name="QB_ROW_520260" localSheetId="2" hidden="1">'JAN 2025 YTD I&amp;E'!$G$62</definedName>
    <definedName name="QB_ROW_520330" localSheetId="3" hidden="1">'JAN 2025 General Ledger'!$D$52</definedName>
    <definedName name="QB_ROW_521250" localSheetId="5" hidden="1">'JAN 2025 BVA'!$F$244</definedName>
    <definedName name="QB_ROW_521250" localSheetId="1" hidden="1">'JAN 2025 MTD I&amp;E'!$F$243</definedName>
    <definedName name="QB_ROW_521250" localSheetId="2" hidden="1">'JAN 2025 YTD I&amp;E'!$F$243</definedName>
    <definedName name="QB_ROW_523040" localSheetId="3" hidden="1">'JAN 2025 General Ledger'!$E$77</definedName>
    <definedName name="QB_ROW_523270" localSheetId="5" hidden="1">'JAN 2025 BVA'!$H$75</definedName>
    <definedName name="QB_ROW_523270" localSheetId="1" hidden="1">'JAN 2025 MTD I&amp;E'!$H$74</definedName>
    <definedName name="QB_ROW_523270" localSheetId="2" hidden="1">'JAN 2025 YTD I&amp;E'!$H$74</definedName>
    <definedName name="QB_ROW_523340" localSheetId="3" hidden="1">'JAN 2025 General Ledger'!$E$80</definedName>
    <definedName name="QB_ROW_525020" localSheetId="3" hidden="1">'JAN 2025 General Ledger'!$C$358</definedName>
    <definedName name="QB_ROW_525250" localSheetId="5" hidden="1">'JAN 2025 BVA'!$F$243</definedName>
    <definedName name="QB_ROW_525250" localSheetId="1" hidden="1">'JAN 2025 MTD I&amp;E'!$F$242</definedName>
    <definedName name="QB_ROW_525250" localSheetId="2" hidden="1">'JAN 2025 YTD I&amp;E'!$F$242</definedName>
    <definedName name="QB_ROW_525320" localSheetId="3" hidden="1">'JAN 2025 General Ledger'!$C$362</definedName>
    <definedName name="QB_ROW_5260" localSheetId="5" hidden="1">'JAN 2025 BVA'!$G$68</definedName>
    <definedName name="QB_ROW_5260" localSheetId="1" hidden="1">'JAN 2025 MTD I&amp;E'!$G$67</definedName>
    <definedName name="QB_ROW_5260" localSheetId="2" hidden="1">'JAN 2025 YTD I&amp;E'!$G$67</definedName>
    <definedName name="QB_ROW_529020" localSheetId="3" hidden="1">'JAN 2025 General Ledger'!$C$383</definedName>
    <definedName name="QB_ROW_529040" localSheetId="5" hidden="1">'JAN 2025 BVA'!$E$269</definedName>
    <definedName name="QB_ROW_529040" localSheetId="1" hidden="1">'JAN 2025 MTD I&amp;E'!$E$268</definedName>
    <definedName name="QB_ROW_529040" localSheetId="2" hidden="1">'JAN 2025 YTD I&amp;E'!$E$268</definedName>
    <definedName name="QB_ROW_529320" localSheetId="3" hidden="1">'JAN 2025 General Ledger'!$C$391</definedName>
    <definedName name="QB_ROW_529340" localSheetId="5" hidden="1">'JAN 2025 BVA'!$E$273</definedName>
    <definedName name="QB_ROW_529340" localSheetId="1" hidden="1">'JAN 2025 MTD I&amp;E'!$E$272</definedName>
    <definedName name="QB_ROW_529340" localSheetId="2" hidden="1">'JAN 2025 YTD I&amp;E'!$E$272</definedName>
    <definedName name="QB_ROW_530250" localSheetId="5" hidden="1">'JAN 2025 BVA'!$F$272</definedName>
    <definedName name="QB_ROW_530250" localSheetId="1" hidden="1">'JAN 2025 MTD I&amp;E'!$F$271</definedName>
    <definedName name="QB_ROW_530250" localSheetId="2" hidden="1">'JAN 2025 YTD I&amp;E'!$F$271</definedName>
    <definedName name="QB_ROW_53030" localSheetId="3" hidden="1">'JAN 2025 General Ledger'!$D$228</definedName>
    <definedName name="QB_ROW_53060" localSheetId="5" hidden="1">'JAN 2025 BVA'!$G$138</definedName>
    <definedName name="QB_ROW_53060" localSheetId="1" hidden="1">'JAN 2025 MTD I&amp;E'!$G$137</definedName>
    <definedName name="QB_ROW_53060" localSheetId="2" hidden="1">'JAN 2025 YTD I&amp;E'!$G$137</definedName>
    <definedName name="QB_ROW_5311" localSheetId="0" hidden="1">'JAN 2025 Balance Sheet'!$B$35</definedName>
    <definedName name="QB_ROW_531250" localSheetId="5" hidden="1">'JAN 2025 BVA'!$F$271</definedName>
    <definedName name="QB_ROW_531250" localSheetId="1" hidden="1">'JAN 2025 MTD I&amp;E'!$F$270</definedName>
    <definedName name="QB_ROW_531250" localSheetId="2" hidden="1">'JAN 2025 YTD I&amp;E'!$F$270</definedName>
    <definedName name="QB_ROW_532030" localSheetId="3" hidden="1">'JAN 2025 General Ledger'!$D$384</definedName>
    <definedName name="QB_ROW_532250" localSheetId="5" hidden="1">'JAN 2025 BVA'!$F$270</definedName>
    <definedName name="QB_ROW_532250" localSheetId="1" hidden="1">'JAN 2025 MTD I&amp;E'!$F$269</definedName>
    <definedName name="QB_ROW_532250" localSheetId="2" hidden="1">'JAN 2025 YTD I&amp;E'!$F$269</definedName>
    <definedName name="QB_ROW_532330" localSheetId="3" hidden="1">'JAN 2025 General Ledger'!$D$390</definedName>
    <definedName name="QB_ROW_53270" localSheetId="5" hidden="1">'JAN 2025 BVA'!$H$144</definedName>
    <definedName name="QB_ROW_53270" localSheetId="1" hidden="1">'JAN 2025 MTD I&amp;E'!$H$143</definedName>
    <definedName name="QB_ROW_53270" localSheetId="2" hidden="1">'JAN 2025 YTD I&amp;E'!$H$143</definedName>
    <definedName name="QB_ROW_5330" localSheetId="3" hidden="1">'JAN 2025 General Ledger'!$D$61</definedName>
    <definedName name="QB_ROW_53330" localSheetId="3" hidden="1">'JAN 2025 General Ledger'!$D$242</definedName>
    <definedName name="QB_ROW_53360" localSheetId="5" hidden="1">'JAN 2025 BVA'!$G$145</definedName>
    <definedName name="QB_ROW_53360" localSheetId="1" hidden="1">'JAN 2025 MTD I&amp;E'!$G$144</definedName>
    <definedName name="QB_ROW_53360" localSheetId="2" hidden="1">'JAN 2025 YTD I&amp;E'!$G$144</definedName>
    <definedName name="QB_ROW_537020" localSheetId="3" hidden="1">'JAN 2025 General Ledger'!$C$374</definedName>
    <definedName name="QB_ROW_537040" localSheetId="5" hidden="1">'JAN 2025 BVA'!$E$261</definedName>
    <definedName name="QB_ROW_537040" localSheetId="1" hidden="1">'JAN 2025 MTD I&amp;E'!$E$260</definedName>
    <definedName name="QB_ROW_537040" localSheetId="2" hidden="1">'JAN 2025 YTD I&amp;E'!$E$260</definedName>
    <definedName name="QB_ROW_537250" localSheetId="5" hidden="1">'JAN 2025 BVA'!$F$267</definedName>
    <definedName name="QB_ROW_537250" localSheetId="1" hidden="1">'JAN 2025 MTD I&amp;E'!$F$266</definedName>
    <definedName name="QB_ROW_537250" localSheetId="2" hidden="1">'JAN 2025 YTD I&amp;E'!$F$266</definedName>
    <definedName name="QB_ROW_537320" localSheetId="3" hidden="1">'JAN 2025 General Ledger'!$C$382</definedName>
    <definedName name="QB_ROW_537340" localSheetId="5" hidden="1">'JAN 2025 BVA'!$E$268</definedName>
    <definedName name="QB_ROW_537340" localSheetId="1" hidden="1">'JAN 2025 MTD I&amp;E'!$E$267</definedName>
    <definedName name="QB_ROW_537340" localSheetId="2" hidden="1">'JAN 2025 YTD I&amp;E'!$E$267</definedName>
    <definedName name="QB_ROW_538030" localSheetId="3" hidden="1">'JAN 2025 General Ledger'!$D$375</definedName>
    <definedName name="QB_ROW_538250" localSheetId="5" hidden="1">'JAN 2025 BVA'!$F$266</definedName>
    <definedName name="QB_ROW_538250" localSheetId="1" hidden="1">'JAN 2025 MTD I&amp;E'!$F$265</definedName>
    <definedName name="QB_ROW_538250" localSheetId="2" hidden="1">'JAN 2025 YTD I&amp;E'!$F$265</definedName>
    <definedName name="QB_ROW_538330" localSheetId="3" hidden="1">'JAN 2025 General Ledger'!$D$381</definedName>
    <definedName name="QB_ROW_539250" localSheetId="5" hidden="1">'JAN 2025 BVA'!$F$265</definedName>
    <definedName name="QB_ROW_539250" localSheetId="1" hidden="1">'JAN 2025 MTD I&amp;E'!$F$264</definedName>
    <definedName name="QB_ROW_539250" localSheetId="2" hidden="1">'JAN 2025 YTD I&amp;E'!$F$264</definedName>
    <definedName name="QB_ROW_540250" localSheetId="5" hidden="1">'JAN 2025 BVA'!$F$264</definedName>
    <definedName name="QB_ROW_540250" localSheetId="1" hidden="1">'JAN 2025 MTD I&amp;E'!$F$263</definedName>
    <definedName name="QB_ROW_540250" localSheetId="2" hidden="1">'JAN 2025 YTD I&amp;E'!$F$263</definedName>
    <definedName name="QB_ROW_54050" localSheetId="5" hidden="1">'JAN 2025 BVA'!$F$235</definedName>
    <definedName name="QB_ROW_54050" localSheetId="1" hidden="1">'JAN 2025 MTD I&amp;E'!$F$234</definedName>
    <definedName name="QB_ROW_54050" localSheetId="2" hidden="1">'JAN 2025 YTD I&amp;E'!$F$234</definedName>
    <definedName name="QB_ROW_541250" localSheetId="5" hidden="1">'JAN 2025 BVA'!$F$263</definedName>
    <definedName name="QB_ROW_541250" localSheetId="1" hidden="1">'JAN 2025 MTD I&amp;E'!$F$262</definedName>
    <definedName name="QB_ROW_541250" localSheetId="2" hidden="1">'JAN 2025 YTD I&amp;E'!$F$262</definedName>
    <definedName name="QB_ROW_54260" localSheetId="5" hidden="1">'JAN 2025 BVA'!$G$238</definedName>
    <definedName name="QB_ROW_54260" localSheetId="1" hidden="1">'JAN 2025 MTD I&amp;E'!$G$237</definedName>
    <definedName name="QB_ROW_54260" localSheetId="2" hidden="1">'JAN 2025 YTD I&amp;E'!$G$237</definedName>
    <definedName name="QB_ROW_54350" localSheetId="5" hidden="1">'JAN 2025 BVA'!$F$239</definedName>
    <definedName name="QB_ROW_54350" localSheetId="1" hidden="1">'JAN 2025 MTD I&amp;E'!$F$238</definedName>
    <definedName name="QB_ROW_54350" localSheetId="2" hidden="1">'JAN 2025 YTD I&amp;E'!$F$238</definedName>
    <definedName name="QB_ROW_545260" localSheetId="5" hidden="1">'JAN 2025 BVA'!$G$195</definedName>
    <definedName name="QB_ROW_545260" localSheetId="1" hidden="1">'JAN 2025 MTD I&amp;E'!$G$194</definedName>
    <definedName name="QB_ROW_545260" localSheetId="2" hidden="1">'JAN 2025 YTD I&amp;E'!$G$194</definedName>
    <definedName name="QB_ROW_546240" localSheetId="0" hidden="1">'JAN 2025 Balance Sheet'!$E$6</definedName>
    <definedName name="QB_ROW_547020" localSheetId="3" hidden="1">'JAN 2025 General Ledger'!$C$20</definedName>
    <definedName name="QB_ROW_547250" localSheetId="5" hidden="1">'JAN 2025 BVA'!$F$37</definedName>
    <definedName name="QB_ROW_547250" localSheetId="1" hidden="1">'JAN 2025 MTD I&amp;E'!$F$36</definedName>
    <definedName name="QB_ROW_547250" localSheetId="2" hidden="1">'JAN 2025 YTD I&amp;E'!$F$36</definedName>
    <definedName name="QB_ROW_547320" localSheetId="3" hidden="1">'JAN 2025 General Ledger'!$C$25</definedName>
    <definedName name="QB_ROW_548250" localSheetId="5" hidden="1">'JAN 2025 BVA'!$F$36</definedName>
    <definedName name="QB_ROW_548250" localSheetId="1" hidden="1">'JAN 2025 MTD I&amp;E'!$F$35</definedName>
    <definedName name="QB_ROW_548250" localSheetId="2" hidden="1">'JAN 2025 YTD I&amp;E'!$F$35</definedName>
    <definedName name="QB_ROW_549260" localSheetId="5" hidden="1">'JAN 2025 BVA'!$G$194</definedName>
    <definedName name="QB_ROW_549260" localSheetId="1" hidden="1">'JAN 2025 MTD I&amp;E'!$G$193</definedName>
    <definedName name="QB_ROW_549260" localSheetId="2" hidden="1">'JAN 2025 YTD I&amp;E'!$G$193</definedName>
    <definedName name="QB_ROW_551240" localSheetId="5" hidden="1">'JAN 2025 BVA'!$E$302</definedName>
    <definedName name="QB_ROW_551240" localSheetId="1" hidden="1">'JAN 2025 MTD I&amp;E'!$E$301</definedName>
    <definedName name="QB_ROW_551240" localSheetId="2" hidden="1">'JAN 2025 YTD I&amp;E'!$E$301</definedName>
    <definedName name="QB_ROW_552240" localSheetId="5" hidden="1">'JAN 2025 BVA'!$E$301</definedName>
    <definedName name="QB_ROW_552240" localSheetId="1" hidden="1">'JAN 2025 MTD I&amp;E'!$E$300</definedName>
    <definedName name="QB_ROW_552240" localSheetId="2" hidden="1">'JAN 2025 YTD I&amp;E'!$E$300</definedName>
    <definedName name="QB_ROW_55250" localSheetId="5" hidden="1">'JAN 2025 BVA'!$F$15</definedName>
    <definedName name="QB_ROW_55250" localSheetId="1" hidden="1">'JAN 2025 MTD I&amp;E'!$F$14</definedName>
    <definedName name="QB_ROW_55250" localSheetId="2" hidden="1">'JAN 2025 YTD I&amp;E'!$F$14</definedName>
    <definedName name="QB_ROW_554260" localSheetId="5" hidden="1">'JAN 2025 BVA'!$G$193</definedName>
    <definedName name="QB_ROW_554260" localSheetId="1" hidden="1">'JAN 2025 MTD I&amp;E'!$G$192</definedName>
    <definedName name="QB_ROW_554260" localSheetId="2" hidden="1">'JAN 2025 YTD I&amp;E'!$G$192</definedName>
    <definedName name="QB_ROW_555240" localSheetId="5" hidden="1">'JAN 2025 BVA'!$E$291</definedName>
    <definedName name="QB_ROW_555240" localSheetId="1" hidden="1">'JAN 2025 MTD I&amp;E'!$E$290</definedName>
    <definedName name="QB_ROW_555240" localSheetId="2" hidden="1">'JAN 2025 YTD I&amp;E'!$E$290</definedName>
    <definedName name="QB_ROW_556020" localSheetId="3" hidden="1">'JAN 2025 General Ledger'!$C$394</definedName>
    <definedName name="QB_ROW_556240" localSheetId="5" hidden="1">'JAN 2025 BVA'!$E$290</definedName>
    <definedName name="QB_ROW_556240" localSheetId="1" hidden="1">'JAN 2025 MTD I&amp;E'!$E$289</definedName>
    <definedName name="QB_ROW_556240" localSheetId="2" hidden="1">'JAN 2025 YTD I&amp;E'!$E$289</definedName>
    <definedName name="QB_ROW_556320" localSheetId="3" hidden="1">'JAN 2025 General Ledger'!$C$399</definedName>
    <definedName name="QB_ROW_562030" localSheetId="3" hidden="1">'JAN 2025 General Ledger'!$D$304</definedName>
    <definedName name="QB_ROW_562260" localSheetId="5" hidden="1">'JAN 2025 BVA'!$G$192</definedName>
    <definedName name="QB_ROW_562260" localSheetId="1" hidden="1">'JAN 2025 MTD I&amp;E'!$G$191</definedName>
    <definedName name="QB_ROW_562260" localSheetId="2" hidden="1">'JAN 2025 YTD I&amp;E'!$G$191</definedName>
    <definedName name="QB_ROW_562330" localSheetId="3" hidden="1">'JAN 2025 General Ledger'!$D$307</definedName>
    <definedName name="QB_ROW_56260" localSheetId="5" hidden="1">'JAN 2025 BVA'!$G$236</definedName>
    <definedName name="QB_ROW_56260" localSheetId="1" hidden="1">'JAN 2025 MTD I&amp;E'!$G$235</definedName>
    <definedName name="QB_ROW_56260" localSheetId="2" hidden="1">'JAN 2025 YTD I&amp;E'!$G$235</definedName>
    <definedName name="QB_ROW_567020" localSheetId="3" hidden="1">'JAN 2025 General Ledger'!$C$17</definedName>
    <definedName name="QB_ROW_567250" localSheetId="5" hidden="1">'JAN 2025 BVA'!$F$35</definedName>
    <definedName name="QB_ROW_567250" localSheetId="1" hidden="1">'JAN 2025 MTD I&amp;E'!$F$34</definedName>
    <definedName name="QB_ROW_567250" localSheetId="2" hidden="1">'JAN 2025 YTD I&amp;E'!$F$34</definedName>
    <definedName name="QB_ROW_567320" localSheetId="3" hidden="1">'JAN 2025 General Ledger'!$C$19</definedName>
    <definedName name="QB_ROW_568240" localSheetId="5" hidden="1">'JAN 2025 BVA'!$E$289</definedName>
    <definedName name="QB_ROW_568240" localSheetId="1" hidden="1">'JAN 2025 MTD I&amp;E'!$E$288</definedName>
    <definedName name="QB_ROW_568240" localSheetId="2" hidden="1">'JAN 2025 YTD I&amp;E'!$E$288</definedName>
    <definedName name="QB_ROW_569040" localSheetId="3" hidden="1">'JAN 2025 General Ledger'!$E$73</definedName>
    <definedName name="QB_ROW_569270" localSheetId="5" hidden="1">'JAN 2025 BVA'!$H$74</definedName>
    <definedName name="QB_ROW_569270" localSheetId="1" hidden="1">'JAN 2025 MTD I&amp;E'!$H$73</definedName>
    <definedName name="QB_ROW_569270" localSheetId="2" hidden="1">'JAN 2025 YTD I&amp;E'!$H$73</definedName>
    <definedName name="QB_ROW_569340" localSheetId="3" hidden="1">'JAN 2025 General Ledger'!$E$76</definedName>
    <definedName name="QB_ROW_571270" localSheetId="5" hidden="1">'JAN 2025 BVA'!$H$73</definedName>
    <definedName name="QB_ROW_571270" localSheetId="1" hidden="1">'JAN 2025 MTD I&amp;E'!$H$72</definedName>
    <definedName name="QB_ROW_571270" localSheetId="2" hidden="1">'JAN 2025 YTD I&amp;E'!$H$72</definedName>
    <definedName name="QB_ROW_572260" localSheetId="5" hidden="1">'JAN 2025 BVA'!$G$121</definedName>
    <definedName name="QB_ROW_572260" localSheetId="1" hidden="1">'JAN 2025 MTD I&amp;E'!$G$120</definedName>
    <definedName name="QB_ROW_572260" localSheetId="2" hidden="1">'JAN 2025 YTD I&amp;E'!$G$120</definedName>
    <definedName name="QB_ROW_57260" localSheetId="5" hidden="1">'JAN 2025 BVA'!$G$237</definedName>
    <definedName name="QB_ROW_57260" localSheetId="1" hidden="1">'JAN 2025 MTD I&amp;E'!$G$236</definedName>
    <definedName name="QB_ROW_57260" localSheetId="2" hidden="1">'JAN 2025 YTD I&amp;E'!$G$236</definedName>
    <definedName name="QB_ROW_573250" localSheetId="5" hidden="1">'JAN 2025 BVA'!$F$34</definedName>
    <definedName name="QB_ROW_573250" localSheetId="1" hidden="1">'JAN 2025 MTD I&amp;E'!$F$33</definedName>
    <definedName name="QB_ROW_573250" localSheetId="2" hidden="1">'JAN 2025 YTD I&amp;E'!$F$33</definedName>
    <definedName name="QB_ROW_574240" localSheetId="5" hidden="1">'JAN 2025 BVA'!$E$288</definedName>
    <definedName name="QB_ROW_574240" localSheetId="1" hidden="1">'JAN 2025 MTD I&amp;E'!$E$287</definedName>
    <definedName name="QB_ROW_574240" localSheetId="2" hidden="1">'JAN 2025 YTD I&amp;E'!$E$287</definedName>
    <definedName name="QB_ROW_58030" localSheetId="3" hidden="1">'JAN 2025 General Ledger'!$D$243</definedName>
    <definedName name="QB_ROW_58060" localSheetId="5" hidden="1">'JAN 2025 BVA'!$G$146</definedName>
    <definedName name="QB_ROW_58060" localSheetId="1" hidden="1">'JAN 2025 MTD I&amp;E'!$G$145</definedName>
    <definedName name="QB_ROW_58060" localSheetId="2" hidden="1">'JAN 2025 YTD I&amp;E'!$G$145</definedName>
    <definedName name="QB_ROW_58270" localSheetId="5" hidden="1">'JAN 2025 BVA'!$H$155</definedName>
    <definedName name="QB_ROW_58270" localSheetId="1" hidden="1">'JAN 2025 MTD I&amp;E'!$H$154</definedName>
    <definedName name="QB_ROW_58270" localSheetId="2" hidden="1">'JAN 2025 YTD I&amp;E'!$H$154</definedName>
    <definedName name="QB_ROW_58330" localSheetId="3" hidden="1">'JAN 2025 General Ledger'!$D$262</definedName>
    <definedName name="QB_ROW_58360" localSheetId="5" hidden="1">'JAN 2025 BVA'!$G$156</definedName>
    <definedName name="QB_ROW_58360" localSheetId="1" hidden="1">'JAN 2025 MTD I&amp;E'!$G$155</definedName>
    <definedName name="QB_ROW_58360" localSheetId="2" hidden="1">'JAN 2025 YTD I&amp;E'!$G$155</definedName>
    <definedName name="QB_ROW_59040" localSheetId="3" hidden="1">'JAN 2025 General Ledger'!$E$244</definedName>
    <definedName name="QB_ROW_59070" localSheetId="5" hidden="1">'JAN 2025 BVA'!$H$147</definedName>
    <definedName name="QB_ROW_59070" localSheetId="1" hidden="1">'JAN 2025 MTD I&amp;E'!$H$146</definedName>
    <definedName name="QB_ROW_59070" localSheetId="2" hidden="1">'JAN 2025 YTD I&amp;E'!$H$146</definedName>
    <definedName name="QB_ROW_59280" localSheetId="5" hidden="1">'JAN 2025 BVA'!$I$151</definedName>
    <definedName name="QB_ROW_59280" localSheetId="1" hidden="1">'JAN 2025 MTD I&amp;E'!$I$150</definedName>
    <definedName name="QB_ROW_59280" localSheetId="2" hidden="1">'JAN 2025 YTD I&amp;E'!$I$150</definedName>
    <definedName name="QB_ROW_59340" localSheetId="3" hidden="1">'JAN 2025 General Ledger'!$E$254</definedName>
    <definedName name="QB_ROW_59370" localSheetId="5" hidden="1">'JAN 2025 BVA'!$H$152</definedName>
    <definedName name="QB_ROW_59370" localSheetId="1" hidden="1">'JAN 2025 MTD I&amp;E'!$H$151</definedName>
    <definedName name="QB_ROW_59370" localSheetId="2" hidden="1">'JAN 2025 YTD I&amp;E'!$H$151</definedName>
    <definedName name="QB_ROW_6040" localSheetId="0" hidden="1">'JAN 2025 Balance Sheet'!$E$52</definedName>
    <definedName name="QB_ROW_61010" localSheetId="3" hidden="1">'JAN 2025 General Ledger'!$B$2</definedName>
    <definedName name="QB_ROW_61240" localSheetId="5" hidden="1">'JAN 2025 BVA'!$E$8</definedName>
    <definedName name="QB_ROW_61240" localSheetId="1" hidden="1">'JAN 2025 MTD I&amp;E'!$E$8</definedName>
    <definedName name="QB_ROW_61240" localSheetId="2" hidden="1">'JAN 2025 YTD I&amp;E'!$E$8</definedName>
    <definedName name="QB_ROW_61310" localSheetId="3" hidden="1">'JAN 2025 General Ledger'!$B$10</definedName>
    <definedName name="QB_ROW_62010" localSheetId="3" hidden="1">'JAN 2025 General Ledger'!$B$373</definedName>
    <definedName name="QB_ROW_62030" localSheetId="5" hidden="1">'JAN 2025 BVA'!$D$260</definedName>
    <definedName name="QB_ROW_62030" localSheetId="1" hidden="1">'JAN 2025 MTD I&amp;E'!$D$259</definedName>
    <definedName name="QB_ROW_62030" localSheetId="2" hidden="1">'JAN 2025 YTD I&amp;E'!$D$259</definedName>
    <definedName name="QB_ROW_62310" localSheetId="3" hidden="1">'JAN 2025 General Ledger'!$B$392</definedName>
    <definedName name="QB_ROW_62330" localSheetId="5" hidden="1">'JAN 2025 BVA'!$D$283</definedName>
    <definedName name="QB_ROW_62330" localSheetId="1" hidden="1">'JAN 2025 MTD I&amp;E'!$D$282</definedName>
    <definedName name="QB_ROW_62330" localSheetId="2" hidden="1">'JAN 2025 YTD I&amp;E'!$D$282</definedName>
    <definedName name="QB_ROW_6250" localSheetId="0" hidden="1">'JAN 2025 Balance Sheet'!$F$57</definedName>
    <definedName name="QB_ROW_63010" localSheetId="3" hidden="1">'JAN 2025 General Ledger'!$B$393</definedName>
    <definedName name="QB_ROW_63030" localSheetId="5" hidden="1">'JAN 2025 BVA'!$D$287</definedName>
    <definedName name="QB_ROW_63030" localSheetId="1" hidden="1">'JAN 2025 MTD I&amp;E'!$D$286</definedName>
    <definedName name="QB_ROW_63030" localSheetId="2" hidden="1">'JAN 2025 YTD I&amp;E'!$D$286</definedName>
    <definedName name="QB_ROW_63240" localSheetId="5" hidden="1">'JAN 2025 BVA'!$E$298</definedName>
    <definedName name="QB_ROW_63240" localSheetId="1" hidden="1">'JAN 2025 MTD I&amp;E'!$E$297</definedName>
    <definedName name="QB_ROW_63240" localSheetId="2" hidden="1">'JAN 2025 YTD I&amp;E'!$E$297</definedName>
    <definedName name="QB_ROW_63310" localSheetId="3" hidden="1">'JAN 2025 General Ledger'!$B$406</definedName>
    <definedName name="QB_ROW_63330" localSheetId="5" hidden="1">'JAN 2025 BVA'!$D$299</definedName>
    <definedName name="QB_ROW_63330" localSheetId="1" hidden="1">'JAN 2025 MTD I&amp;E'!$D$298</definedName>
    <definedName name="QB_ROW_63330" localSheetId="2" hidden="1">'JAN 2025 YTD I&amp;E'!$D$298</definedName>
    <definedName name="QB_ROW_6340" localSheetId="0" hidden="1">'JAN 2025 Balance Sheet'!$E$58</definedName>
    <definedName name="QB_ROW_64250" localSheetId="5" hidden="1">'JAN 2025 BVA'!$F$25</definedName>
    <definedName name="QB_ROW_64250" localSheetId="1" hidden="1">'JAN 2025 MTD I&amp;E'!$F$24</definedName>
    <definedName name="QB_ROW_64250" localSheetId="2" hidden="1">'JAN 2025 YTD I&amp;E'!$F$24</definedName>
    <definedName name="QB_ROW_7001" localSheetId="0" hidden="1">'JAN 2025 Balance Sheet'!$A$37</definedName>
    <definedName name="QB_ROW_70010" localSheetId="3" hidden="1">'JAN 2025 General Ledger'!$B$11</definedName>
    <definedName name="QB_ROW_70040" localSheetId="5" hidden="1">'JAN 2025 BVA'!$E$9</definedName>
    <definedName name="QB_ROW_70040" localSheetId="1" hidden="1">'JAN 2025 MTD I&amp;E'!$E$9</definedName>
    <definedName name="QB_ROW_70040" localSheetId="2" hidden="1">'JAN 2025 YTD I&amp;E'!$E$9</definedName>
    <definedName name="QB_ROW_70250" localSheetId="5" hidden="1">'JAN 2025 BVA'!$F$28</definedName>
    <definedName name="QB_ROW_70250" localSheetId="1" hidden="1">'JAN 2025 MTD I&amp;E'!$F$27</definedName>
    <definedName name="QB_ROW_70250" localSheetId="2" hidden="1">'JAN 2025 YTD I&amp;E'!$F$27</definedName>
    <definedName name="QB_ROW_70310" localSheetId="3" hidden="1">'JAN 2025 General Ledger'!$B$15</definedName>
    <definedName name="QB_ROW_70340" localSheetId="5" hidden="1">'JAN 2025 BVA'!$E$29</definedName>
    <definedName name="QB_ROW_70340" localSheetId="1" hidden="1">'JAN 2025 MTD I&amp;E'!$E$28</definedName>
    <definedName name="QB_ROW_70340" localSheetId="2" hidden="1">'JAN 2025 YTD I&amp;E'!$E$28</definedName>
    <definedName name="QB_ROW_72250" localSheetId="5" hidden="1">'JAN 2025 BVA'!$F$14</definedName>
    <definedName name="QB_ROW_72250" localSheetId="1" hidden="1">'JAN 2025 MTD I&amp;E'!$F$13</definedName>
    <definedName name="QB_ROW_72250" localSheetId="2" hidden="1">'JAN 2025 YTD I&amp;E'!$F$13</definedName>
    <definedName name="QB_ROW_7301" localSheetId="0" hidden="1">'JAN 2025 Balance Sheet'!$A$80</definedName>
    <definedName name="QB_ROW_74260" localSheetId="5" hidden="1">'JAN 2025 BVA'!$G$117</definedName>
    <definedName name="QB_ROW_74260" localSheetId="1" hidden="1">'JAN 2025 MTD I&amp;E'!$G$116</definedName>
    <definedName name="QB_ROW_74260" localSheetId="2" hidden="1">'JAN 2025 YTD I&amp;E'!$G$116</definedName>
    <definedName name="QB_ROW_75260" localSheetId="5" hidden="1">'JAN 2025 BVA'!$G$58</definedName>
    <definedName name="QB_ROW_75260" localSheetId="1" hidden="1">'JAN 2025 MTD I&amp;E'!$G$57</definedName>
    <definedName name="QB_ROW_75260" localSheetId="2" hidden="1">'JAN 2025 YTD I&amp;E'!$G$57</definedName>
    <definedName name="QB_ROW_76020" localSheetId="3" hidden="1">'JAN 2025 General Ledger'!$C$32</definedName>
    <definedName name="QB_ROW_76250" localSheetId="5" hidden="1">'JAN 2025 BVA'!$F$43</definedName>
    <definedName name="QB_ROW_76250" localSheetId="1" hidden="1">'JAN 2025 MTD I&amp;E'!$F$42</definedName>
    <definedName name="QB_ROW_76250" localSheetId="2" hidden="1">'JAN 2025 YTD I&amp;E'!$F$42</definedName>
    <definedName name="QB_ROW_76320" localSheetId="3" hidden="1">'JAN 2025 General Ledger'!$C$35</definedName>
    <definedName name="QB_ROW_77260" localSheetId="5" hidden="1">'JAN 2025 BVA'!$G$116</definedName>
    <definedName name="QB_ROW_77260" localSheetId="1" hidden="1">'JAN 2025 MTD I&amp;E'!$G$115</definedName>
    <definedName name="QB_ROW_77260" localSheetId="2" hidden="1">'JAN 2025 YTD I&amp;E'!$G$115</definedName>
    <definedName name="QB_ROW_80050" localSheetId="3" hidden="1">'JAN 2025 General Ledger'!$F$82</definedName>
    <definedName name="QB_ROW_8011" localSheetId="0" hidden="1">'JAN 2025 Balance Sheet'!$B$38</definedName>
    <definedName name="QB_ROW_80280" localSheetId="5" hidden="1">'JAN 2025 BVA'!$I$77</definedName>
    <definedName name="QB_ROW_80280" localSheetId="1" hidden="1">'JAN 2025 MTD I&amp;E'!$I$76</definedName>
    <definedName name="QB_ROW_80280" localSheetId="2" hidden="1">'JAN 2025 YTD I&amp;E'!$I$76</definedName>
    <definedName name="QB_ROW_80350" localSheetId="3" hidden="1">'JAN 2025 General Ledger'!$F$87</definedName>
    <definedName name="QB_ROW_82030" localSheetId="3" hidden="1">'JAN 2025 General Ledger'!$D$72</definedName>
    <definedName name="QB_ROW_82060" localSheetId="5" hidden="1">'JAN 2025 BVA'!$G$72</definedName>
    <definedName name="QB_ROW_82060" localSheetId="1" hidden="1">'JAN 2025 MTD I&amp;E'!$G$71</definedName>
    <definedName name="QB_ROW_82060" localSheetId="2" hidden="1">'JAN 2025 YTD I&amp;E'!$G$71</definedName>
    <definedName name="QB_ROW_82270" localSheetId="5" hidden="1">'JAN 2025 BVA'!$H$93</definedName>
    <definedName name="QB_ROW_82270" localSheetId="1" hidden="1">'JAN 2025 MTD I&amp;E'!$H$92</definedName>
    <definedName name="QB_ROW_82270" localSheetId="2" hidden="1">'JAN 2025 YTD I&amp;E'!$H$92</definedName>
    <definedName name="QB_ROW_82330" localSheetId="3" hidden="1">'JAN 2025 General Ledger'!$D$124</definedName>
    <definedName name="QB_ROW_82360" localSheetId="5" hidden="1">'JAN 2025 BVA'!$G$94</definedName>
    <definedName name="QB_ROW_82360" localSheetId="1" hidden="1">'JAN 2025 MTD I&amp;E'!$G$93</definedName>
    <definedName name="QB_ROW_82360" localSheetId="2" hidden="1">'JAN 2025 YTD I&amp;E'!$G$93</definedName>
    <definedName name="QB_ROW_83050" localSheetId="3" hidden="1">'JAN 2025 General Ledger'!$F$251</definedName>
    <definedName name="QB_ROW_8311" localSheetId="0" hidden="1">'JAN 2025 Balance Sheet'!$B$65</definedName>
    <definedName name="QB_ROW_83280" localSheetId="5" hidden="1">'JAN 2025 BVA'!$I$150</definedName>
    <definedName name="QB_ROW_83280" localSheetId="1" hidden="1">'JAN 2025 MTD I&amp;E'!$I$149</definedName>
    <definedName name="QB_ROW_83280" localSheetId="2" hidden="1">'JAN 2025 YTD I&amp;E'!$I$149</definedName>
    <definedName name="QB_ROW_83350" localSheetId="3" hidden="1">'JAN 2025 General Ledger'!$F$253</definedName>
    <definedName name="QB_ROW_84050" localSheetId="3" hidden="1">'JAN 2025 General Ledger'!$F$245</definedName>
    <definedName name="QB_ROW_84280" localSheetId="5" hidden="1">'JAN 2025 BVA'!$I$148</definedName>
    <definedName name="QB_ROW_84280" localSheetId="1" hidden="1">'JAN 2025 MTD I&amp;E'!$I$147</definedName>
    <definedName name="QB_ROW_84280" localSheetId="2" hidden="1">'JAN 2025 YTD I&amp;E'!$I$147</definedName>
    <definedName name="QB_ROW_84350" localSheetId="3" hidden="1">'JAN 2025 General Ledger'!$F$247</definedName>
    <definedName name="QB_ROW_86030" localSheetId="3" hidden="1">'JAN 2025 General Ledger'!$D$263</definedName>
    <definedName name="QB_ROW_86260" localSheetId="5" hidden="1">'JAN 2025 BVA'!$G$157</definedName>
    <definedName name="QB_ROW_86260" localSheetId="1" hidden="1">'JAN 2025 MTD I&amp;E'!$G$156</definedName>
    <definedName name="QB_ROW_86260" localSheetId="2" hidden="1">'JAN 2025 YTD I&amp;E'!$G$156</definedName>
    <definedName name="QB_ROW_86321" localSheetId="5" hidden="1">'JAN 2025 BVA'!$C$31</definedName>
    <definedName name="QB_ROW_86321" localSheetId="1" hidden="1">'JAN 2025 MTD I&amp;E'!$C$30</definedName>
    <definedName name="QB_ROW_86321" localSheetId="2" hidden="1">'JAN 2025 YTD I&amp;E'!$C$30</definedName>
    <definedName name="QB_ROW_86330" localSheetId="3" hidden="1">'JAN 2025 General Ledger'!$D$265</definedName>
    <definedName name="QB_ROW_87020" localSheetId="3" hidden="1">'JAN 2025 General Ledger'!$C$269</definedName>
    <definedName name="QB_ROW_87250" localSheetId="5" hidden="1">'JAN 2025 BVA'!$F$163</definedName>
    <definedName name="QB_ROW_87250" localSheetId="1" hidden="1">'JAN 2025 MTD I&amp;E'!$F$162</definedName>
    <definedName name="QB_ROW_87250" localSheetId="2" hidden="1">'JAN 2025 YTD I&amp;E'!$F$162</definedName>
    <definedName name="QB_ROW_87320" localSheetId="3" hidden="1">'JAN 2025 General Ledger'!$C$271</definedName>
    <definedName name="QB_ROW_88250" localSheetId="5" hidden="1">'JAN 2025 BVA'!$F$164</definedName>
    <definedName name="QB_ROW_88250" localSheetId="1" hidden="1">'JAN 2025 MTD I&amp;E'!$F$163</definedName>
    <definedName name="QB_ROW_88250" localSheetId="2" hidden="1">'JAN 2025 YTD I&amp;E'!$F$163</definedName>
    <definedName name="QB_ROW_90020" localSheetId="3" hidden="1">'JAN 2025 General Ledger'!$C$274</definedName>
    <definedName name="QB_ROW_9021" localSheetId="0" hidden="1">'JAN 2025 Balance Sheet'!$C$39</definedName>
    <definedName name="QB_ROW_90250" localSheetId="5" hidden="1">'JAN 2025 BVA'!$F$169</definedName>
    <definedName name="QB_ROW_90250" localSheetId="1" hidden="1">'JAN 2025 MTD I&amp;E'!$F$168</definedName>
    <definedName name="QB_ROW_90250" localSheetId="2" hidden="1">'JAN 2025 YTD I&amp;E'!$F$168</definedName>
    <definedName name="QB_ROW_90320" localSheetId="3" hidden="1">'JAN 2025 General Ledger'!$C$284</definedName>
    <definedName name="QB_ROW_91020" localSheetId="3" hidden="1">'JAN 2025 General Ledger'!$C$303</definedName>
    <definedName name="QB_ROW_91030" localSheetId="3" hidden="1">'JAN 2025 General Ledger'!$D$332</definedName>
    <definedName name="QB_ROW_91050" localSheetId="5" hidden="1">'JAN 2025 BVA'!$F$191</definedName>
    <definedName name="QB_ROW_91050" localSheetId="1" hidden="1">'JAN 2025 MTD I&amp;E'!$F$190</definedName>
    <definedName name="QB_ROW_91050" localSheetId="2" hidden="1">'JAN 2025 YTD I&amp;E'!$F$190</definedName>
    <definedName name="QB_ROW_91260" localSheetId="5" hidden="1">'JAN 2025 BVA'!$G$217</definedName>
    <definedName name="QB_ROW_91260" localSheetId="1" hidden="1">'JAN 2025 MTD I&amp;E'!$G$216</definedName>
    <definedName name="QB_ROW_91260" localSheetId="2" hidden="1">'JAN 2025 YTD I&amp;E'!$G$216</definedName>
    <definedName name="QB_ROW_91320" localSheetId="3" hidden="1">'JAN 2025 General Ledger'!$C$335</definedName>
    <definedName name="QB_ROW_91330" localSheetId="3" hidden="1">'JAN 2025 General Ledger'!$D$334</definedName>
    <definedName name="QB_ROW_91350" localSheetId="5" hidden="1">'JAN 2025 BVA'!$F$218</definedName>
    <definedName name="QB_ROW_91350" localSheetId="1" hidden="1">'JAN 2025 MTD I&amp;E'!$F$217</definedName>
    <definedName name="QB_ROW_91350" localSheetId="2" hidden="1">'JAN 2025 YTD I&amp;E'!$F$217</definedName>
    <definedName name="QB_ROW_92030" localSheetId="3" hidden="1">'JAN 2025 General Ledger'!$D$204</definedName>
    <definedName name="QB_ROW_92060" localSheetId="5" hidden="1">'JAN 2025 BVA'!$G$122</definedName>
    <definedName name="QB_ROW_92060" localSheetId="1" hidden="1">'JAN 2025 MTD I&amp;E'!$G$121</definedName>
    <definedName name="QB_ROW_92060" localSheetId="2" hidden="1">'JAN 2025 YTD I&amp;E'!$G$121</definedName>
    <definedName name="QB_ROW_92270" localSheetId="5" hidden="1">'JAN 2025 BVA'!$H$135</definedName>
    <definedName name="QB_ROW_92270" localSheetId="1" hidden="1">'JAN 2025 MTD I&amp;E'!$H$134</definedName>
    <definedName name="QB_ROW_92270" localSheetId="2" hidden="1">'JAN 2025 YTD I&amp;E'!$H$134</definedName>
    <definedName name="QB_ROW_92330" localSheetId="3" hidden="1">'JAN 2025 General Ledger'!$D$227</definedName>
    <definedName name="QB_ROW_92360" localSheetId="5" hidden="1">'JAN 2025 BVA'!$G$136</definedName>
    <definedName name="QB_ROW_92360" localSheetId="1" hidden="1">'JAN 2025 MTD I&amp;E'!$G$135</definedName>
    <definedName name="QB_ROW_92360" localSheetId="2" hidden="1">'JAN 2025 YTD I&amp;E'!$G$135</definedName>
    <definedName name="QB_ROW_9321" localSheetId="0" hidden="1">'JAN 2025 Balance Sheet'!$C$64</definedName>
    <definedName name="QB_ROW_93240" localSheetId="0" hidden="1">'JAN 2025 Balance Sheet'!$E$12</definedName>
    <definedName name="QB_ROW_94020" localSheetId="3" hidden="1">'JAN 2025 General Ledger'!$C$290</definedName>
    <definedName name="QB_ROW_94250" localSheetId="5" hidden="1">'JAN 2025 BVA'!$F$178</definedName>
    <definedName name="QB_ROW_94250" localSheetId="1" hidden="1">'JAN 2025 MTD I&amp;E'!$F$177</definedName>
    <definedName name="QB_ROW_94250" localSheetId="2" hidden="1">'JAN 2025 YTD I&amp;E'!$F$177</definedName>
    <definedName name="QB_ROW_94320" localSheetId="3" hidden="1">'JAN 2025 General Ledger'!$C$293</definedName>
    <definedName name="QB_ROW_96020" localSheetId="3" hidden="1">'JAN 2025 General Ledger'!$C$285</definedName>
    <definedName name="QB_ROW_96250" localSheetId="5" hidden="1">'JAN 2025 BVA'!$F$170</definedName>
    <definedName name="QB_ROW_96250" localSheetId="1" hidden="1">'JAN 2025 MTD I&amp;E'!$F$169</definedName>
    <definedName name="QB_ROW_96250" localSheetId="2" hidden="1">'JAN 2025 YTD I&amp;E'!$F$169</definedName>
    <definedName name="QB_ROW_96320" localSheetId="3" hidden="1">'JAN 2025 General Ledger'!$C$287</definedName>
    <definedName name="QB_ROW_97020" localSheetId="3" hidden="1">'JAN 2025 General Ledger'!$C$294</definedName>
    <definedName name="QB_ROW_97050" localSheetId="5" hidden="1">'JAN 2025 BVA'!$F$179</definedName>
    <definedName name="QB_ROW_97050" localSheetId="1" hidden="1">'JAN 2025 MTD I&amp;E'!$F$178</definedName>
    <definedName name="QB_ROW_97050" localSheetId="2" hidden="1">'JAN 2025 YTD I&amp;E'!$F$178</definedName>
    <definedName name="QB_ROW_97260" localSheetId="5" hidden="1">'JAN 2025 BVA'!$G$189</definedName>
    <definedName name="QB_ROW_97260" localSheetId="1" hidden="1">'JAN 2025 MTD I&amp;E'!$G$188</definedName>
    <definedName name="QB_ROW_97260" localSheetId="2" hidden="1">'JAN 2025 YTD I&amp;E'!$G$188</definedName>
    <definedName name="QB_ROW_97320" localSheetId="3" hidden="1">'JAN 2025 General Ledger'!$C$302</definedName>
    <definedName name="QB_ROW_97350" localSheetId="5" hidden="1">'JAN 2025 BVA'!$F$190</definedName>
    <definedName name="QB_ROW_97350" localSheetId="1" hidden="1">'JAN 2025 MTD I&amp;E'!$F$189</definedName>
    <definedName name="QB_ROW_97350" localSheetId="2" hidden="1">'JAN 2025 YTD I&amp;E'!$F$189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20250131</definedName>
    <definedName name="QBENDDATE" localSheetId="5">20251231</definedName>
    <definedName name="QBENDDATE" localSheetId="3">20250131</definedName>
    <definedName name="QBENDDATE" localSheetId="1">20250131</definedName>
    <definedName name="QBENDDATE" localSheetId="2">20250131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6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20250101</definedName>
    <definedName name="QBSTARTDATE" localSheetId="5">20250101</definedName>
    <definedName name="QBSTARTDATE" localSheetId="3">20250101</definedName>
    <definedName name="QBSTARTDATE" localSheetId="1">20250101</definedName>
    <definedName name="QBSTARTDATE" localSheetId="2">20250101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6" i="5" l="1"/>
  <c r="L306" i="5"/>
  <c r="K306" i="5"/>
  <c r="J306" i="5"/>
  <c r="M305" i="5"/>
  <c r="L305" i="5"/>
  <c r="K305" i="5"/>
  <c r="J305" i="5"/>
  <c r="M304" i="5"/>
  <c r="L304" i="5"/>
  <c r="K304" i="5"/>
  <c r="J304" i="5"/>
  <c r="M303" i="5"/>
  <c r="L303" i="5"/>
  <c r="K303" i="5"/>
  <c r="J303" i="5"/>
  <c r="M302" i="5"/>
  <c r="L302" i="5"/>
  <c r="M301" i="5"/>
  <c r="L301" i="5"/>
  <c r="M299" i="5"/>
  <c r="L299" i="5"/>
  <c r="K299" i="5"/>
  <c r="J299" i="5"/>
  <c r="M298" i="5"/>
  <c r="L298" i="5"/>
  <c r="M297" i="5"/>
  <c r="L297" i="5"/>
  <c r="K297" i="5"/>
  <c r="J297" i="5"/>
  <c r="M296" i="5"/>
  <c r="L296" i="5"/>
  <c r="M295" i="5"/>
  <c r="L295" i="5"/>
  <c r="M294" i="5"/>
  <c r="L294" i="5"/>
  <c r="M293" i="5"/>
  <c r="L293" i="5"/>
  <c r="M291" i="5"/>
  <c r="L291" i="5"/>
  <c r="M290" i="5"/>
  <c r="L290" i="5"/>
  <c r="M289" i="5"/>
  <c r="L289" i="5"/>
  <c r="M288" i="5"/>
  <c r="L288" i="5"/>
  <c r="M286" i="5"/>
  <c r="L286" i="5"/>
  <c r="M284" i="5"/>
  <c r="L284" i="5"/>
  <c r="K284" i="5"/>
  <c r="J284" i="5"/>
  <c r="M283" i="5"/>
  <c r="L283" i="5"/>
  <c r="K283" i="5"/>
  <c r="J283" i="5"/>
  <c r="M282" i="5"/>
  <c r="L282" i="5"/>
  <c r="K282" i="5"/>
  <c r="J282" i="5"/>
  <c r="M281" i="5"/>
  <c r="L281" i="5"/>
  <c r="M280" i="5"/>
  <c r="L280" i="5"/>
  <c r="M279" i="5"/>
  <c r="L279" i="5"/>
  <c r="M278" i="5"/>
  <c r="L278" i="5"/>
  <c r="M277" i="5"/>
  <c r="L277" i="5"/>
  <c r="M276" i="5"/>
  <c r="L276" i="5"/>
  <c r="M274" i="5"/>
  <c r="L274" i="5"/>
  <c r="M273" i="5"/>
  <c r="L273" i="5"/>
  <c r="K273" i="5"/>
  <c r="J273" i="5"/>
  <c r="M272" i="5"/>
  <c r="L272" i="5"/>
  <c r="M271" i="5"/>
  <c r="L271" i="5"/>
  <c r="M270" i="5"/>
  <c r="L270" i="5"/>
  <c r="M268" i="5"/>
  <c r="L268" i="5"/>
  <c r="K268" i="5"/>
  <c r="J268" i="5"/>
  <c r="M267" i="5"/>
  <c r="L267" i="5"/>
  <c r="M266" i="5"/>
  <c r="L266" i="5"/>
  <c r="M265" i="5"/>
  <c r="L265" i="5"/>
  <c r="M264" i="5"/>
  <c r="L264" i="5"/>
  <c r="M263" i="5"/>
  <c r="L263" i="5"/>
  <c r="M262" i="5"/>
  <c r="L262" i="5"/>
  <c r="M257" i="5"/>
  <c r="L257" i="5"/>
  <c r="K257" i="5"/>
  <c r="J257" i="5"/>
  <c r="M256" i="5"/>
  <c r="L256" i="5"/>
  <c r="K256" i="5"/>
  <c r="J256" i="5"/>
  <c r="M255" i="5"/>
  <c r="L255" i="5"/>
  <c r="M254" i="5"/>
  <c r="L254" i="5"/>
  <c r="K254" i="5"/>
  <c r="J254" i="5"/>
  <c r="M253" i="5"/>
  <c r="L253" i="5"/>
  <c r="M252" i="5"/>
  <c r="L252" i="5"/>
  <c r="K252" i="5"/>
  <c r="J252" i="5"/>
  <c r="M251" i="5"/>
  <c r="L251" i="5"/>
  <c r="M250" i="5"/>
  <c r="L250" i="5"/>
  <c r="M248" i="5"/>
  <c r="L248" i="5"/>
  <c r="M247" i="5"/>
  <c r="L247" i="5"/>
  <c r="M246" i="5"/>
  <c r="L246" i="5"/>
  <c r="M245" i="5"/>
  <c r="L245" i="5"/>
  <c r="M244" i="5"/>
  <c r="L244" i="5"/>
  <c r="M243" i="5"/>
  <c r="L243" i="5"/>
  <c r="M241" i="5"/>
  <c r="L241" i="5"/>
  <c r="K241" i="5"/>
  <c r="J241" i="5"/>
  <c r="M240" i="5"/>
  <c r="L240" i="5"/>
  <c r="M239" i="5"/>
  <c r="L239" i="5"/>
  <c r="K239" i="5"/>
  <c r="J239" i="5"/>
  <c r="M238" i="5"/>
  <c r="L238" i="5"/>
  <c r="M237" i="5"/>
  <c r="L237" i="5"/>
  <c r="M236" i="5"/>
  <c r="L236" i="5"/>
  <c r="M234" i="5"/>
  <c r="L234" i="5"/>
  <c r="M233" i="5"/>
  <c r="L233" i="5"/>
  <c r="K233" i="5"/>
  <c r="J233" i="5"/>
  <c r="M232" i="5"/>
  <c r="L232" i="5"/>
  <c r="M231" i="5"/>
  <c r="L231" i="5"/>
  <c r="M230" i="5"/>
  <c r="L230" i="5"/>
  <c r="M229" i="5"/>
  <c r="L229" i="5"/>
  <c r="M227" i="5"/>
  <c r="L227" i="5"/>
  <c r="M225" i="5"/>
  <c r="L225" i="5"/>
  <c r="K225" i="5"/>
  <c r="J225" i="5"/>
  <c r="M224" i="5"/>
  <c r="L224" i="5"/>
  <c r="M223" i="5"/>
  <c r="L223" i="5"/>
  <c r="M222" i="5"/>
  <c r="L222" i="5"/>
  <c r="M220" i="5"/>
  <c r="L220" i="5"/>
  <c r="K220" i="5"/>
  <c r="J220" i="5"/>
  <c r="M219" i="5"/>
  <c r="L219" i="5"/>
  <c r="M218" i="5"/>
  <c r="L218" i="5"/>
  <c r="K218" i="5"/>
  <c r="J218" i="5"/>
  <c r="M217" i="5"/>
  <c r="L217" i="5"/>
  <c r="M216" i="5"/>
  <c r="L216" i="5"/>
  <c r="M215" i="5"/>
  <c r="L215" i="5"/>
  <c r="M214" i="5"/>
  <c r="L214" i="5"/>
  <c r="M213" i="5"/>
  <c r="L213" i="5"/>
  <c r="M212" i="5"/>
  <c r="L212" i="5"/>
  <c r="M211" i="5"/>
  <c r="L211" i="5"/>
  <c r="M210" i="5"/>
  <c r="L210" i="5"/>
  <c r="M209" i="5"/>
  <c r="L209" i="5"/>
  <c r="M208" i="5"/>
  <c r="L208" i="5"/>
  <c r="M207" i="5"/>
  <c r="L207" i="5"/>
  <c r="M206" i="5"/>
  <c r="L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0" i="5"/>
  <c r="L190" i="5"/>
  <c r="K190" i="5"/>
  <c r="J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80" i="5"/>
  <c r="L180" i="5"/>
  <c r="M178" i="5"/>
  <c r="L178" i="5"/>
  <c r="M177" i="5"/>
  <c r="L177" i="5"/>
  <c r="M176" i="5"/>
  <c r="L176" i="5"/>
  <c r="M174" i="5"/>
  <c r="L174" i="5"/>
  <c r="K174" i="5"/>
  <c r="J174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6" i="5"/>
  <c r="L166" i="5"/>
  <c r="K166" i="5"/>
  <c r="J166" i="5"/>
  <c r="M165" i="5"/>
  <c r="L165" i="5"/>
  <c r="M164" i="5"/>
  <c r="L164" i="5"/>
  <c r="M163" i="5"/>
  <c r="L163" i="5"/>
  <c r="M161" i="5"/>
  <c r="L161" i="5"/>
  <c r="K161" i="5"/>
  <c r="J161" i="5"/>
  <c r="M160" i="5"/>
  <c r="L160" i="5"/>
  <c r="M159" i="5"/>
  <c r="L159" i="5"/>
  <c r="K159" i="5"/>
  <c r="J159" i="5"/>
  <c r="M158" i="5"/>
  <c r="L158" i="5"/>
  <c r="M157" i="5"/>
  <c r="L157" i="5"/>
  <c r="M156" i="5"/>
  <c r="L156" i="5"/>
  <c r="K156" i="5"/>
  <c r="J156" i="5"/>
  <c r="M155" i="5"/>
  <c r="L155" i="5"/>
  <c r="M154" i="5"/>
  <c r="L154" i="5"/>
  <c r="M153" i="5"/>
  <c r="L153" i="5"/>
  <c r="M152" i="5"/>
  <c r="L152" i="5"/>
  <c r="K152" i="5"/>
  <c r="J152" i="5"/>
  <c r="M151" i="5"/>
  <c r="L151" i="5"/>
  <c r="M150" i="5"/>
  <c r="L150" i="5"/>
  <c r="M149" i="5"/>
  <c r="L149" i="5"/>
  <c r="M148" i="5"/>
  <c r="L148" i="5"/>
  <c r="M145" i="5"/>
  <c r="L145" i="5"/>
  <c r="K145" i="5"/>
  <c r="J145" i="5"/>
  <c r="M144" i="5"/>
  <c r="L144" i="5"/>
  <c r="M143" i="5"/>
  <c r="L143" i="5"/>
  <c r="M142" i="5"/>
  <c r="L142" i="5"/>
  <c r="M141" i="5"/>
  <c r="L141" i="5"/>
  <c r="M140" i="5"/>
  <c r="L140" i="5"/>
  <c r="M139" i="5"/>
  <c r="L139" i="5"/>
  <c r="M137" i="5"/>
  <c r="L137" i="5"/>
  <c r="M136" i="5"/>
  <c r="L136" i="5"/>
  <c r="K136" i="5"/>
  <c r="J136" i="5"/>
  <c r="M135" i="5"/>
  <c r="L135" i="5"/>
  <c r="M134" i="5"/>
  <c r="L134" i="5"/>
  <c r="K134" i="5"/>
  <c r="J134" i="5"/>
  <c r="M133" i="5"/>
  <c r="L133" i="5"/>
  <c r="M132" i="5"/>
  <c r="L132" i="5"/>
  <c r="M130" i="5"/>
  <c r="L130" i="5"/>
  <c r="K130" i="5"/>
  <c r="J130" i="5"/>
  <c r="M129" i="5"/>
  <c r="L129" i="5"/>
  <c r="M128" i="5"/>
  <c r="L128" i="5"/>
  <c r="M126" i="5"/>
  <c r="L126" i="5"/>
  <c r="K126" i="5"/>
  <c r="J126" i="5"/>
  <c r="M125" i="5"/>
  <c r="L125" i="5"/>
  <c r="M124" i="5"/>
  <c r="L124" i="5"/>
  <c r="M121" i="5"/>
  <c r="L121" i="5"/>
  <c r="M119" i="5"/>
  <c r="L119" i="5"/>
  <c r="K119" i="5"/>
  <c r="J119" i="5"/>
  <c r="M118" i="5"/>
  <c r="L118" i="5"/>
  <c r="M117" i="5"/>
  <c r="L117" i="5"/>
  <c r="M116" i="5"/>
  <c r="L116" i="5"/>
  <c r="M115" i="5"/>
  <c r="L115" i="5"/>
  <c r="M114" i="5"/>
  <c r="L114" i="5"/>
  <c r="M112" i="5"/>
  <c r="L112" i="5"/>
  <c r="K112" i="5"/>
  <c r="J112" i="5"/>
  <c r="M111" i="5"/>
  <c r="L111" i="5"/>
  <c r="M110" i="5"/>
  <c r="L110" i="5"/>
  <c r="K110" i="5"/>
  <c r="J110" i="5"/>
  <c r="M109" i="5"/>
  <c r="L109" i="5"/>
  <c r="M108" i="5"/>
  <c r="L108" i="5"/>
  <c r="M107" i="5"/>
  <c r="L107" i="5"/>
  <c r="M106" i="5"/>
  <c r="L106" i="5"/>
  <c r="M104" i="5"/>
  <c r="L104" i="5"/>
  <c r="K104" i="5"/>
  <c r="J104" i="5"/>
  <c r="M103" i="5"/>
  <c r="L103" i="5"/>
  <c r="M102" i="5"/>
  <c r="L102" i="5"/>
  <c r="M101" i="5"/>
  <c r="L101" i="5"/>
  <c r="M100" i="5"/>
  <c r="L100" i="5"/>
  <c r="M99" i="5"/>
  <c r="L99" i="5"/>
  <c r="M98" i="5"/>
  <c r="L98" i="5"/>
  <c r="M97" i="5"/>
  <c r="L97" i="5"/>
  <c r="M94" i="5"/>
  <c r="L94" i="5"/>
  <c r="K94" i="5"/>
  <c r="J94" i="5"/>
  <c r="M93" i="5"/>
  <c r="L93" i="5"/>
  <c r="M92" i="5"/>
  <c r="L92" i="5"/>
  <c r="M91" i="5"/>
  <c r="L91" i="5"/>
  <c r="M90" i="5"/>
  <c r="L90" i="5"/>
  <c r="M89" i="5"/>
  <c r="L89" i="5"/>
  <c r="M88" i="5"/>
  <c r="L88" i="5"/>
  <c r="M87" i="5"/>
  <c r="L87" i="5"/>
  <c r="M86" i="5"/>
  <c r="L86" i="5"/>
  <c r="K86" i="5"/>
  <c r="J86" i="5"/>
  <c r="M85" i="5"/>
  <c r="L85" i="5"/>
  <c r="M84" i="5"/>
  <c r="L84" i="5"/>
  <c r="M83" i="5"/>
  <c r="L83" i="5"/>
  <c r="M82" i="5"/>
  <c r="L82" i="5"/>
  <c r="M81" i="5"/>
  <c r="L81" i="5"/>
  <c r="M80" i="5"/>
  <c r="L80" i="5"/>
  <c r="M79" i="5"/>
  <c r="L79" i="5"/>
  <c r="M78" i="5"/>
  <c r="L78" i="5"/>
  <c r="M77" i="5"/>
  <c r="L77" i="5"/>
  <c r="M75" i="5"/>
  <c r="L75" i="5"/>
  <c r="M74" i="5"/>
  <c r="L74" i="5"/>
  <c r="M73" i="5"/>
  <c r="L73" i="5"/>
  <c r="M70" i="5"/>
  <c r="L70" i="5"/>
  <c r="K70" i="5"/>
  <c r="J70" i="5"/>
  <c r="M69" i="5"/>
  <c r="L69" i="5"/>
  <c r="M68" i="5"/>
  <c r="L68" i="5"/>
  <c r="M67" i="5"/>
  <c r="L67" i="5"/>
  <c r="M66" i="5"/>
  <c r="L66" i="5"/>
  <c r="M65" i="5"/>
  <c r="L65" i="5"/>
  <c r="M64" i="5"/>
  <c r="L64" i="5"/>
  <c r="M63" i="5"/>
  <c r="L63" i="5"/>
  <c r="M61" i="5"/>
  <c r="L61" i="5"/>
  <c r="K61" i="5"/>
  <c r="J61" i="5"/>
  <c r="M60" i="5"/>
  <c r="L60" i="5"/>
  <c r="M59" i="5"/>
  <c r="L59" i="5"/>
  <c r="M58" i="5"/>
  <c r="L58" i="5"/>
  <c r="M57" i="5"/>
  <c r="L57" i="5"/>
  <c r="M56" i="5"/>
  <c r="L56" i="5"/>
  <c r="M55" i="5"/>
  <c r="L55" i="5"/>
  <c r="M53" i="5"/>
  <c r="L53" i="5"/>
  <c r="K53" i="5"/>
  <c r="J53" i="5"/>
  <c r="M52" i="5"/>
  <c r="L52" i="5"/>
  <c r="M51" i="5"/>
  <c r="L51" i="5"/>
  <c r="M50" i="5"/>
  <c r="L50" i="5"/>
  <c r="M48" i="5"/>
  <c r="L48" i="5"/>
  <c r="M47" i="5"/>
  <c r="L47" i="5"/>
  <c r="M46" i="5"/>
  <c r="L46" i="5"/>
  <c r="M45" i="5"/>
  <c r="L45" i="5"/>
  <c r="M44" i="5"/>
  <c r="L44" i="5"/>
  <c r="M43" i="5"/>
  <c r="L43" i="5"/>
  <c r="M41" i="5"/>
  <c r="L41" i="5"/>
  <c r="K41" i="5"/>
  <c r="J41" i="5"/>
  <c r="M40" i="5"/>
  <c r="L40" i="5"/>
  <c r="M39" i="5"/>
  <c r="L39" i="5"/>
  <c r="M38" i="5"/>
  <c r="L38" i="5"/>
  <c r="M37" i="5"/>
  <c r="L37" i="5"/>
  <c r="M36" i="5"/>
  <c r="L36" i="5"/>
  <c r="M35" i="5"/>
  <c r="L35" i="5"/>
  <c r="M34" i="5"/>
  <c r="L34" i="5"/>
  <c r="M31" i="5"/>
  <c r="L31" i="5"/>
  <c r="K31" i="5"/>
  <c r="J31" i="5"/>
  <c r="M30" i="5"/>
  <c r="L30" i="5"/>
  <c r="K30" i="5"/>
  <c r="J30" i="5"/>
  <c r="M29" i="5"/>
  <c r="L29" i="5"/>
  <c r="K29" i="5"/>
  <c r="J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2" i="5"/>
  <c r="L12" i="5"/>
  <c r="M11" i="5"/>
  <c r="L11" i="5"/>
  <c r="M10" i="5"/>
  <c r="L10" i="5"/>
  <c r="M8" i="5"/>
  <c r="L8" i="5"/>
  <c r="M7" i="5"/>
  <c r="L7" i="5"/>
  <c r="M6" i="5"/>
  <c r="L6" i="5"/>
  <c r="M5" i="5"/>
  <c r="L5" i="5"/>
  <c r="Q407" i="4"/>
  <c r="P407" i="4"/>
  <c r="Q406" i="4"/>
  <c r="P406" i="4"/>
  <c r="Q405" i="4"/>
  <c r="P405" i="4"/>
  <c r="Q404" i="4"/>
  <c r="P404" i="4"/>
  <c r="Q403" i="4"/>
  <c r="Q402" i="4"/>
  <c r="Q399" i="4"/>
  <c r="P399" i="4"/>
  <c r="Q398" i="4"/>
  <c r="Q397" i="4"/>
  <c r="Q396" i="4"/>
  <c r="Q395" i="4"/>
  <c r="Q392" i="4"/>
  <c r="P392" i="4"/>
  <c r="Q391" i="4"/>
  <c r="P391" i="4"/>
  <c r="Q390" i="4"/>
  <c r="P390" i="4"/>
  <c r="Q389" i="4"/>
  <c r="Q388" i="4"/>
  <c r="Q387" i="4"/>
  <c r="Q386" i="4"/>
  <c r="Q385" i="4"/>
  <c r="Q382" i="4"/>
  <c r="P382" i="4"/>
  <c r="Q381" i="4"/>
  <c r="P381" i="4"/>
  <c r="Q380" i="4"/>
  <c r="Q379" i="4"/>
  <c r="Q378" i="4"/>
  <c r="Q377" i="4"/>
  <c r="Q376" i="4"/>
  <c r="Q372" i="4"/>
  <c r="P372" i="4"/>
  <c r="Q371" i="4"/>
  <c r="Q369" i="4"/>
  <c r="P369" i="4"/>
  <c r="Q368" i="4"/>
  <c r="P368" i="4"/>
  <c r="Q367" i="4"/>
  <c r="Q365" i="4"/>
  <c r="P365" i="4"/>
  <c r="Q364" i="4"/>
  <c r="Q362" i="4"/>
  <c r="P362" i="4"/>
  <c r="Q361" i="4"/>
  <c r="Q360" i="4"/>
  <c r="Q359" i="4"/>
  <c r="Q356" i="4"/>
  <c r="P356" i="4"/>
  <c r="Q355" i="4"/>
  <c r="P355" i="4"/>
  <c r="Q354" i="4"/>
  <c r="P354" i="4"/>
  <c r="Q353" i="4"/>
  <c r="Q352" i="4"/>
  <c r="Q351" i="4"/>
  <c r="Q349" i="4"/>
  <c r="P349" i="4"/>
  <c r="Q348" i="4"/>
  <c r="Q346" i="4"/>
  <c r="P346" i="4"/>
  <c r="Q345" i="4"/>
  <c r="Q341" i="4"/>
  <c r="P341" i="4"/>
  <c r="Q340" i="4"/>
  <c r="P340" i="4"/>
  <c r="Q339" i="4"/>
  <c r="Q336" i="4"/>
  <c r="P336" i="4"/>
  <c r="Q335" i="4"/>
  <c r="P335" i="4"/>
  <c r="Q334" i="4"/>
  <c r="P334" i="4"/>
  <c r="Q333" i="4"/>
  <c r="Q331" i="4"/>
  <c r="P331" i="4"/>
  <c r="Q330" i="4"/>
  <c r="Q328" i="4"/>
  <c r="P328" i="4"/>
  <c r="Q327" i="4"/>
  <c r="Q325" i="4"/>
  <c r="P325" i="4"/>
  <c r="Q324" i="4"/>
  <c r="Q323" i="4"/>
  <c r="Q321" i="4"/>
  <c r="P321" i="4"/>
  <c r="Q320" i="4"/>
  <c r="Q318" i="4"/>
  <c r="P318" i="4"/>
  <c r="Q317" i="4"/>
  <c r="Q315" i="4"/>
  <c r="P315" i="4"/>
  <c r="Q314" i="4"/>
  <c r="Q312" i="4"/>
  <c r="P312" i="4"/>
  <c r="Q311" i="4"/>
  <c r="Q310" i="4"/>
  <c r="Q309" i="4"/>
  <c r="Q307" i="4"/>
  <c r="P307" i="4"/>
  <c r="Q306" i="4"/>
  <c r="Q305" i="4"/>
  <c r="Q302" i="4"/>
  <c r="P302" i="4"/>
  <c r="Q301" i="4"/>
  <c r="P301" i="4"/>
  <c r="Q300" i="4"/>
  <c r="Q298" i="4"/>
  <c r="P298" i="4"/>
  <c r="Q297" i="4"/>
  <c r="Q296" i="4"/>
  <c r="Q293" i="4"/>
  <c r="P293" i="4"/>
  <c r="Q292" i="4"/>
  <c r="Q291" i="4"/>
  <c r="Q288" i="4"/>
  <c r="P288" i="4"/>
  <c r="Q287" i="4"/>
  <c r="P287" i="4"/>
  <c r="Q286" i="4"/>
  <c r="Q284" i="4"/>
  <c r="P284" i="4"/>
  <c r="Q283" i="4"/>
  <c r="Q282" i="4"/>
  <c r="Q281" i="4"/>
  <c r="Q280" i="4"/>
  <c r="Q279" i="4"/>
  <c r="Q278" i="4"/>
  <c r="Q277" i="4"/>
  <c r="Q276" i="4"/>
  <c r="Q275" i="4"/>
  <c r="Q272" i="4"/>
  <c r="P272" i="4"/>
  <c r="Q271" i="4"/>
  <c r="P271" i="4"/>
  <c r="Q270" i="4"/>
  <c r="Q267" i="4"/>
  <c r="P267" i="4"/>
  <c r="Q266" i="4"/>
  <c r="P266" i="4"/>
  <c r="Q265" i="4"/>
  <c r="P265" i="4"/>
  <c r="Q264" i="4"/>
  <c r="Q262" i="4"/>
  <c r="P262" i="4"/>
  <c r="Q261" i="4"/>
  <c r="P261" i="4"/>
  <c r="Q260" i="4"/>
  <c r="Q259" i="4"/>
  <c r="Q258" i="4"/>
  <c r="Q257" i="4"/>
  <c r="Q256" i="4"/>
  <c r="Q254" i="4"/>
  <c r="P254" i="4"/>
  <c r="Q253" i="4"/>
  <c r="P253" i="4"/>
  <c r="Q252" i="4"/>
  <c r="Q250" i="4"/>
  <c r="P250" i="4"/>
  <c r="Q249" i="4"/>
  <c r="Q247" i="4"/>
  <c r="P247" i="4"/>
  <c r="Q246" i="4"/>
  <c r="Q242" i="4"/>
  <c r="P242" i="4"/>
  <c r="Q241" i="4"/>
  <c r="P241" i="4"/>
  <c r="Q240" i="4"/>
  <c r="Q238" i="4"/>
  <c r="P238" i="4"/>
  <c r="Q237" i="4"/>
  <c r="Q235" i="4"/>
  <c r="P235" i="4"/>
  <c r="Q234" i="4"/>
  <c r="Q232" i="4"/>
  <c r="P232" i="4"/>
  <c r="Q231" i="4"/>
  <c r="Q230" i="4"/>
  <c r="Q227" i="4"/>
  <c r="P227" i="4"/>
  <c r="Q226" i="4"/>
  <c r="P226" i="4"/>
  <c r="Q225" i="4"/>
  <c r="P225" i="4"/>
  <c r="Q224" i="4"/>
  <c r="Q223" i="4"/>
  <c r="Q222" i="4"/>
  <c r="Q221" i="4"/>
  <c r="Q220" i="4"/>
  <c r="Q219" i="4"/>
  <c r="Q218" i="4"/>
  <c r="Q217" i="4"/>
  <c r="Q216" i="4"/>
  <c r="Q215" i="4"/>
  <c r="Q214" i="4"/>
  <c r="Q213" i="4"/>
  <c r="Q212" i="4"/>
  <c r="Q211" i="4"/>
  <c r="Q210" i="4"/>
  <c r="Q208" i="4"/>
  <c r="P208" i="4"/>
  <c r="Q207" i="4"/>
  <c r="Q202" i="4"/>
  <c r="P202" i="4"/>
  <c r="Q201" i="4"/>
  <c r="P201" i="4"/>
  <c r="Q200" i="4"/>
  <c r="Q197" i="4"/>
  <c r="P197" i="4"/>
  <c r="Q196" i="4"/>
  <c r="P196" i="4"/>
  <c r="Q195" i="4"/>
  <c r="P195" i="4"/>
  <c r="Q194" i="4"/>
  <c r="Q193" i="4"/>
  <c r="Q191" i="4"/>
  <c r="P191" i="4"/>
  <c r="Q190" i="4"/>
  <c r="Q189" i="4"/>
  <c r="Q188" i="4"/>
  <c r="Q187" i="4"/>
  <c r="Q186" i="4"/>
  <c r="Q185" i="4"/>
  <c r="Q184" i="4"/>
  <c r="Q183" i="4"/>
  <c r="Q182" i="4"/>
  <c r="Q181" i="4"/>
  <c r="Q179" i="4"/>
  <c r="P179" i="4"/>
  <c r="Q178" i="4"/>
  <c r="Q177" i="4"/>
  <c r="Q176" i="4"/>
  <c r="Q175" i="4"/>
  <c r="Q174" i="4"/>
  <c r="Q173" i="4"/>
  <c r="Q172" i="4"/>
  <c r="Q171" i="4"/>
  <c r="Q170" i="4"/>
  <c r="Q168" i="4"/>
  <c r="P168" i="4"/>
  <c r="Q167" i="4"/>
  <c r="Q166" i="4"/>
  <c r="Q165" i="4"/>
  <c r="Q162" i="4"/>
  <c r="P162" i="4"/>
  <c r="Q161" i="4"/>
  <c r="P161" i="4"/>
  <c r="Q160" i="4"/>
  <c r="Q158" i="4"/>
  <c r="P158" i="4"/>
  <c r="Q157" i="4"/>
  <c r="Q156" i="4"/>
  <c r="Q155" i="4"/>
  <c r="Q154" i="4"/>
  <c r="Q153" i="4"/>
  <c r="Q152" i="4"/>
  <c r="Q151" i="4"/>
  <c r="Q149" i="4"/>
  <c r="P149" i="4"/>
  <c r="Q148" i="4"/>
  <c r="Q147" i="4"/>
  <c r="Q146" i="4"/>
  <c r="Q145" i="4"/>
  <c r="Q143" i="4"/>
  <c r="P143" i="4"/>
  <c r="Q142" i="4"/>
  <c r="Q141" i="4"/>
  <c r="Q140" i="4"/>
  <c r="Q139" i="4"/>
  <c r="Q138" i="4"/>
  <c r="Q136" i="4"/>
  <c r="P136" i="4"/>
  <c r="Q135" i="4"/>
  <c r="Q134" i="4"/>
  <c r="Q133" i="4"/>
  <c r="Q132" i="4"/>
  <c r="Q131" i="4"/>
  <c r="Q130" i="4"/>
  <c r="Q127" i="4"/>
  <c r="P127" i="4"/>
  <c r="Q126" i="4"/>
  <c r="Q124" i="4"/>
  <c r="P124" i="4"/>
  <c r="Q123" i="4"/>
  <c r="P123" i="4"/>
  <c r="Q122" i="4"/>
  <c r="Q121" i="4"/>
  <c r="Q120" i="4"/>
  <c r="Q119" i="4"/>
  <c r="Q118" i="4"/>
  <c r="Q116" i="4"/>
  <c r="P116" i="4"/>
  <c r="Q115" i="4"/>
  <c r="Q113" i="4"/>
  <c r="P113" i="4"/>
  <c r="Q112" i="4"/>
  <c r="Q110" i="4"/>
  <c r="P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4" i="4"/>
  <c r="P94" i="4"/>
  <c r="Q93" i="4"/>
  <c r="P93" i="4"/>
  <c r="Q92" i="4"/>
  <c r="Q90" i="4"/>
  <c r="P90" i="4"/>
  <c r="Q89" i="4"/>
  <c r="Q87" i="4"/>
  <c r="P87" i="4"/>
  <c r="Q86" i="4"/>
  <c r="Q85" i="4"/>
  <c r="Q84" i="4"/>
  <c r="Q83" i="4"/>
  <c r="Q80" i="4"/>
  <c r="P80" i="4"/>
  <c r="Q79" i="4"/>
  <c r="Q78" i="4"/>
  <c r="Q76" i="4"/>
  <c r="P76" i="4"/>
  <c r="Q75" i="4"/>
  <c r="Q74" i="4"/>
  <c r="Q70" i="4"/>
  <c r="P70" i="4"/>
  <c r="Q69" i="4"/>
  <c r="P69" i="4"/>
  <c r="Q68" i="4"/>
  <c r="Q67" i="4"/>
  <c r="Q66" i="4"/>
  <c r="Q65" i="4"/>
  <c r="Q64" i="4"/>
  <c r="Q63" i="4"/>
  <c r="Q61" i="4"/>
  <c r="P61" i="4"/>
  <c r="Q60" i="4"/>
  <c r="Q58" i="4"/>
  <c r="P58" i="4"/>
  <c r="Q57" i="4"/>
  <c r="Q55" i="4"/>
  <c r="P55" i="4"/>
  <c r="Q54" i="4"/>
  <c r="Q52" i="4"/>
  <c r="P52" i="4"/>
  <c r="Q51" i="4"/>
  <c r="Q50" i="4"/>
  <c r="Q49" i="4"/>
  <c r="Q46" i="4"/>
  <c r="P46" i="4"/>
  <c r="Q45" i="4"/>
  <c r="Q44" i="4"/>
  <c r="Q43" i="4"/>
  <c r="Q42" i="4"/>
  <c r="Q40" i="4"/>
  <c r="P40" i="4"/>
  <c r="Q39" i="4"/>
  <c r="Q38" i="4"/>
  <c r="Q37" i="4"/>
  <c r="Q35" i="4"/>
  <c r="P35" i="4"/>
  <c r="Q34" i="4"/>
  <c r="Q33" i="4"/>
  <c r="Q30" i="4"/>
  <c r="P30" i="4"/>
  <c r="Q29" i="4"/>
  <c r="P29" i="4"/>
  <c r="Q28" i="4"/>
  <c r="Q27" i="4"/>
  <c r="Q25" i="4"/>
  <c r="P25" i="4"/>
  <c r="Q24" i="4"/>
  <c r="Q23" i="4"/>
  <c r="Q22" i="4"/>
  <c r="Q21" i="4"/>
  <c r="Q19" i="4"/>
  <c r="P19" i="4"/>
  <c r="Q18" i="4"/>
  <c r="Q15" i="4"/>
  <c r="P15" i="4"/>
  <c r="Q14" i="4"/>
  <c r="P14" i="4"/>
  <c r="Q13" i="4"/>
  <c r="Q10" i="4"/>
  <c r="P10" i="4"/>
  <c r="Q9" i="4"/>
  <c r="Q8" i="4"/>
  <c r="Q7" i="4"/>
  <c r="Q6" i="4"/>
  <c r="Q5" i="4"/>
  <c r="Q4" i="4"/>
  <c r="Q3" i="4"/>
  <c r="M305" i="3"/>
  <c r="L305" i="3"/>
  <c r="K305" i="3"/>
  <c r="J305" i="3"/>
  <c r="M304" i="3"/>
  <c r="L304" i="3"/>
  <c r="K304" i="3"/>
  <c r="J304" i="3"/>
  <c r="M303" i="3"/>
  <c r="L303" i="3"/>
  <c r="K303" i="3"/>
  <c r="J303" i="3"/>
  <c r="M302" i="3"/>
  <c r="L302" i="3"/>
  <c r="K302" i="3"/>
  <c r="J302" i="3"/>
  <c r="M301" i="3"/>
  <c r="L301" i="3"/>
  <c r="M300" i="3"/>
  <c r="L300" i="3"/>
  <c r="M298" i="3"/>
  <c r="L298" i="3"/>
  <c r="K298" i="3"/>
  <c r="J298" i="3"/>
  <c r="M297" i="3"/>
  <c r="L297" i="3"/>
  <c r="M296" i="3"/>
  <c r="L296" i="3"/>
  <c r="K296" i="3"/>
  <c r="J296" i="3"/>
  <c r="M295" i="3"/>
  <c r="L295" i="3"/>
  <c r="M294" i="3"/>
  <c r="L294" i="3"/>
  <c r="M293" i="3"/>
  <c r="L293" i="3"/>
  <c r="M292" i="3"/>
  <c r="L292" i="3"/>
  <c r="M290" i="3"/>
  <c r="L290" i="3"/>
  <c r="M289" i="3"/>
  <c r="L289" i="3"/>
  <c r="M288" i="3"/>
  <c r="L288" i="3"/>
  <c r="M287" i="3"/>
  <c r="L287" i="3"/>
  <c r="M285" i="3"/>
  <c r="L285" i="3"/>
  <c r="M283" i="3"/>
  <c r="L283" i="3"/>
  <c r="K283" i="3"/>
  <c r="J283" i="3"/>
  <c r="M282" i="3"/>
  <c r="L282" i="3"/>
  <c r="K282" i="3"/>
  <c r="J282" i="3"/>
  <c r="M281" i="3"/>
  <c r="L281" i="3"/>
  <c r="K281" i="3"/>
  <c r="J281" i="3"/>
  <c r="M280" i="3"/>
  <c r="L280" i="3"/>
  <c r="M279" i="3"/>
  <c r="L279" i="3"/>
  <c r="M278" i="3"/>
  <c r="L278" i="3"/>
  <c r="M277" i="3"/>
  <c r="L277" i="3"/>
  <c r="M276" i="3"/>
  <c r="L276" i="3"/>
  <c r="M275" i="3"/>
  <c r="L275" i="3"/>
  <c r="M273" i="3"/>
  <c r="L273" i="3"/>
  <c r="M272" i="3"/>
  <c r="L272" i="3"/>
  <c r="K272" i="3"/>
  <c r="J272" i="3"/>
  <c r="M271" i="3"/>
  <c r="L271" i="3"/>
  <c r="M270" i="3"/>
  <c r="L270" i="3"/>
  <c r="M269" i="3"/>
  <c r="L269" i="3"/>
  <c r="M267" i="3"/>
  <c r="L267" i="3"/>
  <c r="K267" i="3"/>
  <c r="J267" i="3"/>
  <c r="M266" i="3"/>
  <c r="L266" i="3"/>
  <c r="M265" i="3"/>
  <c r="L265" i="3"/>
  <c r="M264" i="3"/>
  <c r="L264" i="3"/>
  <c r="M263" i="3"/>
  <c r="L263" i="3"/>
  <c r="M262" i="3"/>
  <c r="L262" i="3"/>
  <c r="M261" i="3"/>
  <c r="L261" i="3"/>
  <c r="M256" i="3"/>
  <c r="L256" i="3"/>
  <c r="K256" i="3"/>
  <c r="J256" i="3"/>
  <c r="M255" i="3"/>
  <c r="L255" i="3"/>
  <c r="K255" i="3"/>
  <c r="J255" i="3"/>
  <c r="M254" i="3"/>
  <c r="L254" i="3"/>
  <c r="M253" i="3"/>
  <c r="L253" i="3"/>
  <c r="K253" i="3"/>
  <c r="J253" i="3"/>
  <c r="M252" i="3"/>
  <c r="L252" i="3"/>
  <c r="M251" i="3"/>
  <c r="L251" i="3"/>
  <c r="K251" i="3"/>
  <c r="J251" i="3"/>
  <c r="M250" i="3"/>
  <c r="L250" i="3"/>
  <c r="M249" i="3"/>
  <c r="L249" i="3"/>
  <c r="M247" i="3"/>
  <c r="L247" i="3"/>
  <c r="M246" i="3"/>
  <c r="L246" i="3"/>
  <c r="M245" i="3"/>
  <c r="L245" i="3"/>
  <c r="M244" i="3"/>
  <c r="L244" i="3"/>
  <c r="M243" i="3"/>
  <c r="L243" i="3"/>
  <c r="M242" i="3"/>
  <c r="L242" i="3"/>
  <c r="M240" i="3"/>
  <c r="L240" i="3"/>
  <c r="K240" i="3"/>
  <c r="J240" i="3"/>
  <c r="M239" i="3"/>
  <c r="L239" i="3"/>
  <c r="M238" i="3"/>
  <c r="L238" i="3"/>
  <c r="K238" i="3"/>
  <c r="J238" i="3"/>
  <c r="M237" i="3"/>
  <c r="L237" i="3"/>
  <c r="M236" i="3"/>
  <c r="L236" i="3"/>
  <c r="M235" i="3"/>
  <c r="L235" i="3"/>
  <c r="M233" i="3"/>
  <c r="L233" i="3"/>
  <c r="M232" i="3"/>
  <c r="L232" i="3"/>
  <c r="K232" i="3"/>
  <c r="J232" i="3"/>
  <c r="M231" i="3"/>
  <c r="L231" i="3"/>
  <c r="M230" i="3"/>
  <c r="L230" i="3"/>
  <c r="M229" i="3"/>
  <c r="L229" i="3"/>
  <c r="M228" i="3"/>
  <c r="L228" i="3"/>
  <c r="M226" i="3"/>
  <c r="L226" i="3"/>
  <c r="M224" i="3"/>
  <c r="L224" i="3"/>
  <c r="K224" i="3"/>
  <c r="J224" i="3"/>
  <c r="M223" i="3"/>
  <c r="L223" i="3"/>
  <c r="M222" i="3"/>
  <c r="L222" i="3"/>
  <c r="M221" i="3"/>
  <c r="L221" i="3"/>
  <c r="M219" i="3"/>
  <c r="L219" i="3"/>
  <c r="K219" i="3"/>
  <c r="J219" i="3"/>
  <c r="M218" i="3"/>
  <c r="L218" i="3"/>
  <c r="M217" i="3"/>
  <c r="L217" i="3"/>
  <c r="K217" i="3"/>
  <c r="J217" i="3"/>
  <c r="M216" i="3"/>
  <c r="L216" i="3"/>
  <c r="M215" i="3"/>
  <c r="L215" i="3"/>
  <c r="M214" i="3"/>
  <c r="L214" i="3"/>
  <c r="M213" i="3"/>
  <c r="L213" i="3"/>
  <c r="M212" i="3"/>
  <c r="L212" i="3"/>
  <c r="M211" i="3"/>
  <c r="L211" i="3"/>
  <c r="M210" i="3"/>
  <c r="L210" i="3"/>
  <c r="M209" i="3"/>
  <c r="L209" i="3"/>
  <c r="M208" i="3"/>
  <c r="L208" i="3"/>
  <c r="M207" i="3"/>
  <c r="L207" i="3"/>
  <c r="M206" i="3"/>
  <c r="L206" i="3"/>
  <c r="M205" i="3"/>
  <c r="L205" i="3"/>
  <c r="M204" i="3"/>
  <c r="L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89" i="3"/>
  <c r="L189" i="3"/>
  <c r="K189" i="3"/>
  <c r="J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80" i="3"/>
  <c r="L180" i="3"/>
  <c r="M179" i="3"/>
  <c r="L179" i="3"/>
  <c r="M177" i="3"/>
  <c r="L177" i="3"/>
  <c r="M176" i="3"/>
  <c r="L176" i="3"/>
  <c r="M175" i="3"/>
  <c r="L175" i="3"/>
  <c r="M173" i="3"/>
  <c r="L173" i="3"/>
  <c r="K173" i="3"/>
  <c r="J173" i="3"/>
  <c r="M172" i="3"/>
  <c r="L172" i="3"/>
  <c r="M171" i="3"/>
  <c r="L171" i="3"/>
  <c r="M170" i="3"/>
  <c r="L170" i="3"/>
  <c r="M169" i="3"/>
  <c r="L169" i="3"/>
  <c r="M168" i="3"/>
  <c r="L168" i="3"/>
  <c r="M167" i="3"/>
  <c r="L167" i="3"/>
  <c r="M165" i="3"/>
  <c r="L165" i="3"/>
  <c r="K165" i="3"/>
  <c r="J165" i="3"/>
  <c r="M164" i="3"/>
  <c r="L164" i="3"/>
  <c r="M163" i="3"/>
  <c r="L163" i="3"/>
  <c r="M162" i="3"/>
  <c r="L162" i="3"/>
  <c r="M160" i="3"/>
  <c r="L160" i="3"/>
  <c r="K160" i="3"/>
  <c r="J160" i="3"/>
  <c r="M159" i="3"/>
  <c r="L159" i="3"/>
  <c r="M158" i="3"/>
  <c r="L158" i="3"/>
  <c r="K158" i="3"/>
  <c r="J158" i="3"/>
  <c r="M157" i="3"/>
  <c r="L157" i="3"/>
  <c r="M156" i="3"/>
  <c r="L156" i="3"/>
  <c r="M155" i="3"/>
  <c r="L155" i="3"/>
  <c r="K155" i="3"/>
  <c r="J155" i="3"/>
  <c r="M154" i="3"/>
  <c r="L154" i="3"/>
  <c r="M153" i="3"/>
  <c r="L153" i="3"/>
  <c r="M152" i="3"/>
  <c r="L152" i="3"/>
  <c r="M151" i="3"/>
  <c r="L151" i="3"/>
  <c r="K151" i="3"/>
  <c r="J151" i="3"/>
  <c r="M150" i="3"/>
  <c r="L150" i="3"/>
  <c r="M149" i="3"/>
  <c r="L149" i="3"/>
  <c r="M148" i="3"/>
  <c r="L148" i="3"/>
  <c r="M147" i="3"/>
  <c r="L147" i="3"/>
  <c r="M144" i="3"/>
  <c r="L144" i="3"/>
  <c r="K144" i="3"/>
  <c r="J144" i="3"/>
  <c r="M143" i="3"/>
  <c r="L143" i="3"/>
  <c r="M142" i="3"/>
  <c r="L142" i="3"/>
  <c r="M141" i="3"/>
  <c r="L141" i="3"/>
  <c r="M140" i="3"/>
  <c r="L140" i="3"/>
  <c r="M139" i="3"/>
  <c r="L139" i="3"/>
  <c r="M138" i="3"/>
  <c r="L138" i="3"/>
  <c r="M136" i="3"/>
  <c r="L136" i="3"/>
  <c r="M135" i="3"/>
  <c r="L135" i="3"/>
  <c r="K135" i="3"/>
  <c r="J135" i="3"/>
  <c r="M134" i="3"/>
  <c r="L134" i="3"/>
  <c r="M133" i="3"/>
  <c r="L133" i="3"/>
  <c r="K133" i="3"/>
  <c r="J133" i="3"/>
  <c r="M132" i="3"/>
  <c r="L132" i="3"/>
  <c r="M131" i="3"/>
  <c r="L131" i="3"/>
  <c r="M129" i="3"/>
  <c r="L129" i="3"/>
  <c r="K129" i="3"/>
  <c r="J129" i="3"/>
  <c r="M128" i="3"/>
  <c r="L128" i="3"/>
  <c r="M127" i="3"/>
  <c r="L127" i="3"/>
  <c r="M125" i="3"/>
  <c r="L125" i="3"/>
  <c r="K125" i="3"/>
  <c r="J125" i="3"/>
  <c r="M124" i="3"/>
  <c r="L124" i="3"/>
  <c r="M123" i="3"/>
  <c r="L123" i="3"/>
  <c r="M120" i="3"/>
  <c r="L120" i="3"/>
  <c r="M118" i="3"/>
  <c r="L118" i="3"/>
  <c r="K118" i="3"/>
  <c r="J118" i="3"/>
  <c r="M117" i="3"/>
  <c r="L117" i="3"/>
  <c r="M116" i="3"/>
  <c r="L116" i="3"/>
  <c r="M115" i="3"/>
  <c r="L115" i="3"/>
  <c r="M114" i="3"/>
  <c r="L114" i="3"/>
  <c r="M113" i="3"/>
  <c r="L113" i="3"/>
  <c r="M111" i="3"/>
  <c r="L111" i="3"/>
  <c r="K111" i="3"/>
  <c r="J111" i="3"/>
  <c r="M110" i="3"/>
  <c r="L110" i="3"/>
  <c r="M109" i="3"/>
  <c r="L109" i="3"/>
  <c r="K109" i="3"/>
  <c r="J109" i="3"/>
  <c r="M108" i="3"/>
  <c r="L108" i="3"/>
  <c r="M107" i="3"/>
  <c r="L107" i="3"/>
  <c r="M106" i="3"/>
  <c r="L106" i="3"/>
  <c r="M105" i="3"/>
  <c r="L105" i="3"/>
  <c r="M103" i="3"/>
  <c r="L103" i="3"/>
  <c r="K103" i="3"/>
  <c r="J103" i="3"/>
  <c r="M102" i="3"/>
  <c r="L102" i="3"/>
  <c r="M101" i="3"/>
  <c r="L101" i="3"/>
  <c r="M100" i="3"/>
  <c r="L100" i="3"/>
  <c r="M99" i="3"/>
  <c r="L99" i="3"/>
  <c r="M98" i="3"/>
  <c r="L98" i="3"/>
  <c r="M97" i="3"/>
  <c r="L97" i="3"/>
  <c r="M96" i="3"/>
  <c r="L96" i="3"/>
  <c r="M93" i="3"/>
  <c r="L93" i="3"/>
  <c r="K93" i="3"/>
  <c r="J93" i="3"/>
  <c r="M92" i="3"/>
  <c r="L92" i="3"/>
  <c r="M91" i="3"/>
  <c r="L91" i="3"/>
  <c r="M90" i="3"/>
  <c r="L90" i="3"/>
  <c r="M89" i="3"/>
  <c r="L89" i="3"/>
  <c r="M88" i="3"/>
  <c r="L88" i="3"/>
  <c r="M87" i="3"/>
  <c r="L87" i="3"/>
  <c r="M86" i="3"/>
  <c r="L86" i="3"/>
  <c r="M85" i="3"/>
  <c r="L85" i="3"/>
  <c r="K85" i="3"/>
  <c r="J85" i="3"/>
  <c r="M84" i="3"/>
  <c r="L84" i="3"/>
  <c r="M83" i="3"/>
  <c r="L83" i="3"/>
  <c r="M82" i="3"/>
  <c r="L82" i="3"/>
  <c r="M81" i="3"/>
  <c r="L81" i="3"/>
  <c r="M80" i="3"/>
  <c r="L80" i="3"/>
  <c r="M79" i="3"/>
  <c r="L79" i="3"/>
  <c r="M78" i="3"/>
  <c r="L78" i="3"/>
  <c r="M77" i="3"/>
  <c r="L77" i="3"/>
  <c r="M76" i="3"/>
  <c r="L76" i="3"/>
  <c r="M74" i="3"/>
  <c r="L74" i="3"/>
  <c r="M73" i="3"/>
  <c r="L73" i="3"/>
  <c r="M72" i="3"/>
  <c r="L72" i="3"/>
  <c r="M69" i="3"/>
  <c r="L69" i="3"/>
  <c r="K69" i="3"/>
  <c r="J69" i="3"/>
  <c r="M68" i="3"/>
  <c r="L68" i="3"/>
  <c r="M67" i="3"/>
  <c r="L67" i="3"/>
  <c r="M66" i="3"/>
  <c r="L66" i="3"/>
  <c r="M65" i="3"/>
  <c r="L65" i="3"/>
  <c r="M64" i="3"/>
  <c r="L64" i="3"/>
  <c r="M63" i="3"/>
  <c r="L63" i="3"/>
  <c r="M62" i="3"/>
  <c r="L62" i="3"/>
  <c r="M60" i="3"/>
  <c r="L60" i="3"/>
  <c r="K60" i="3"/>
  <c r="J60" i="3"/>
  <c r="M59" i="3"/>
  <c r="L59" i="3"/>
  <c r="M58" i="3"/>
  <c r="L58" i="3"/>
  <c r="M57" i="3"/>
  <c r="L57" i="3"/>
  <c r="M56" i="3"/>
  <c r="L56" i="3"/>
  <c r="M55" i="3"/>
  <c r="L55" i="3"/>
  <c r="M54" i="3"/>
  <c r="L54" i="3"/>
  <c r="M52" i="3"/>
  <c r="L52" i="3"/>
  <c r="K52" i="3"/>
  <c r="J52" i="3"/>
  <c r="M51" i="3"/>
  <c r="L51" i="3"/>
  <c r="M50" i="3"/>
  <c r="L50" i="3"/>
  <c r="M49" i="3"/>
  <c r="L49" i="3"/>
  <c r="M47" i="3"/>
  <c r="L47" i="3"/>
  <c r="M46" i="3"/>
  <c r="L46" i="3"/>
  <c r="M45" i="3"/>
  <c r="L45" i="3"/>
  <c r="M44" i="3"/>
  <c r="L44" i="3"/>
  <c r="M43" i="3"/>
  <c r="L43" i="3"/>
  <c r="M42" i="3"/>
  <c r="L42" i="3"/>
  <c r="M40" i="3"/>
  <c r="L40" i="3"/>
  <c r="K40" i="3"/>
  <c r="J40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0" i="3"/>
  <c r="L30" i="3"/>
  <c r="K30" i="3"/>
  <c r="J30" i="3"/>
  <c r="M29" i="3"/>
  <c r="L29" i="3"/>
  <c r="K29" i="3"/>
  <c r="J29" i="3"/>
  <c r="M28" i="3"/>
  <c r="L28" i="3"/>
  <c r="K28" i="3"/>
  <c r="J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L10" i="3"/>
  <c r="M8" i="3"/>
  <c r="L8" i="3"/>
  <c r="M7" i="3"/>
  <c r="L7" i="3"/>
  <c r="M6" i="3"/>
  <c r="L6" i="3"/>
  <c r="M5" i="3"/>
  <c r="L5" i="3"/>
  <c r="M305" i="2"/>
  <c r="L305" i="2"/>
  <c r="K305" i="2"/>
  <c r="J305" i="2"/>
  <c r="M304" i="2"/>
  <c r="L304" i="2"/>
  <c r="K304" i="2"/>
  <c r="J304" i="2"/>
  <c r="M303" i="2"/>
  <c r="L303" i="2"/>
  <c r="K303" i="2"/>
  <c r="J303" i="2"/>
  <c r="M302" i="2"/>
  <c r="L302" i="2"/>
  <c r="K302" i="2"/>
  <c r="J302" i="2"/>
  <c r="M301" i="2"/>
  <c r="L301" i="2"/>
  <c r="M300" i="2"/>
  <c r="L300" i="2"/>
  <c r="M298" i="2"/>
  <c r="L298" i="2"/>
  <c r="K298" i="2"/>
  <c r="J298" i="2"/>
  <c r="M297" i="2"/>
  <c r="L297" i="2"/>
  <c r="M296" i="2"/>
  <c r="L296" i="2"/>
  <c r="K296" i="2"/>
  <c r="J296" i="2"/>
  <c r="M295" i="2"/>
  <c r="L295" i="2"/>
  <c r="M294" i="2"/>
  <c r="L294" i="2"/>
  <c r="M293" i="2"/>
  <c r="L293" i="2"/>
  <c r="M292" i="2"/>
  <c r="L292" i="2"/>
  <c r="M290" i="2"/>
  <c r="L290" i="2"/>
  <c r="M289" i="2"/>
  <c r="L289" i="2"/>
  <c r="M288" i="2"/>
  <c r="L288" i="2"/>
  <c r="M287" i="2"/>
  <c r="L287" i="2"/>
  <c r="M285" i="2"/>
  <c r="L285" i="2"/>
  <c r="M283" i="2"/>
  <c r="L283" i="2"/>
  <c r="K283" i="2"/>
  <c r="J283" i="2"/>
  <c r="M282" i="2"/>
  <c r="L282" i="2"/>
  <c r="K282" i="2"/>
  <c r="J282" i="2"/>
  <c r="M281" i="2"/>
  <c r="L281" i="2"/>
  <c r="K281" i="2"/>
  <c r="J281" i="2"/>
  <c r="M280" i="2"/>
  <c r="L280" i="2"/>
  <c r="M279" i="2"/>
  <c r="L279" i="2"/>
  <c r="M278" i="2"/>
  <c r="L278" i="2"/>
  <c r="M277" i="2"/>
  <c r="L277" i="2"/>
  <c r="M276" i="2"/>
  <c r="L276" i="2"/>
  <c r="M275" i="2"/>
  <c r="L275" i="2"/>
  <c r="M273" i="2"/>
  <c r="L273" i="2"/>
  <c r="M272" i="2"/>
  <c r="L272" i="2"/>
  <c r="K272" i="2"/>
  <c r="J272" i="2"/>
  <c r="M271" i="2"/>
  <c r="L271" i="2"/>
  <c r="M270" i="2"/>
  <c r="L270" i="2"/>
  <c r="M269" i="2"/>
  <c r="L269" i="2"/>
  <c r="M267" i="2"/>
  <c r="L267" i="2"/>
  <c r="K267" i="2"/>
  <c r="J267" i="2"/>
  <c r="M266" i="2"/>
  <c r="L266" i="2"/>
  <c r="M265" i="2"/>
  <c r="L265" i="2"/>
  <c r="M264" i="2"/>
  <c r="L264" i="2"/>
  <c r="M263" i="2"/>
  <c r="L263" i="2"/>
  <c r="M262" i="2"/>
  <c r="L262" i="2"/>
  <c r="M261" i="2"/>
  <c r="L261" i="2"/>
  <c r="M256" i="2"/>
  <c r="L256" i="2"/>
  <c r="K256" i="2"/>
  <c r="J256" i="2"/>
  <c r="M255" i="2"/>
  <c r="L255" i="2"/>
  <c r="K255" i="2"/>
  <c r="J255" i="2"/>
  <c r="M254" i="2"/>
  <c r="L254" i="2"/>
  <c r="M253" i="2"/>
  <c r="L253" i="2"/>
  <c r="K253" i="2"/>
  <c r="J253" i="2"/>
  <c r="M252" i="2"/>
  <c r="L252" i="2"/>
  <c r="M251" i="2"/>
  <c r="L251" i="2"/>
  <c r="K251" i="2"/>
  <c r="J251" i="2"/>
  <c r="M250" i="2"/>
  <c r="L250" i="2"/>
  <c r="M249" i="2"/>
  <c r="L249" i="2"/>
  <c r="M247" i="2"/>
  <c r="L247" i="2"/>
  <c r="M246" i="2"/>
  <c r="L246" i="2"/>
  <c r="M245" i="2"/>
  <c r="L245" i="2"/>
  <c r="M244" i="2"/>
  <c r="L244" i="2"/>
  <c r="M243" i="2"/>
  <c r="L243" i="2"/>
  <c r="M242" i="2"/>
  <c r="L242" i="2"/>
  <c r="M240" i="2"/>
  <c r="L240" i="2"/>
  <c r="K240" i="2"/>
  <c r="J240" i="2"/>
  <c r="M239" i="2"/>
  <c r="L239" i="2"/>
  <c r="M238" i="2"/>
  <c r="L238" i="2"/>
  <c r="K238" i="2"/>
  <c r="J238" i="2"/>
  <c r="M237" i="2"/>
  <c r="L237" i="2"/>
  <c r="M236" i="2"/>
  <c r="L236" i="2"/>
  <c r="M235" i="2"/>
  <c r="L235" i="2"/>
  <c r="M233" i="2"/>
  <c r="L233" i="2"/>
  <c r="M232" i="2"/>
  <c r="L232" i="2"/>
  <c r="K232" i="2"/>
  <c r="J232" i="2"/>
  <c r="M231" i="2"/>
  <c r="L231" i="2"/>
  <c r="M230" i="2"/>
  <c r="L230" i="2"/>
  <c r="M229" i="2"/>
  <c r="L229" i="2"/>
  <c r="M228" i="2"/>
  <c r="L228" i="2"/>
  <c r="M226" i="2"/>
  <c r="L226" i="2"/>
  <c r="M224" i="2"/>
  <c r="L224" i="2"/>
  <c r="K224" i="2"/>
  <c r="J224" i="2"/>
  <c r="M223" i="2"/>
  <c r="L223" i="2"/>
  <c r="M222" i="2"/>
  <c r="L222" i="2"/>
  <c r="M221" i="2"/>
  <c r="L221" i="2"/>
  <c r="M219" i="2"/>
  <c r="L219" i="2"/>
  <c r="K219" i="2"/>
  <c r="J219" i="2"/>
  <c r="M218" i="2"/>
  <c r="L218" i="2"/>
  <c r="M217" i="2"/>
  <c r="L217" i="2"/>
  <c r="K217" i="2"/>
  <c r="J217" i="2"/>
  <c r="M216" i="2"/>
  <c r="L216" i="2"/>
  <c r="M215" i="2"/>
  <c r="L215" i="2"/>
  <c r="M214" i="2"/>
  <c r="L214" i="2"/>
  <c r="M213" i="2"/>
  <c r="L213" i="2"/>
  <c r="M212" i="2"/>
  <c r="L212" i="2"/>
  <c r="M211" i="2"/>
  <c r="L211" i="2"/>
  <c r="M210" i="2"/>
  <c r="L210" i="2"/>
  <c r="M209" i="2"/>
  <c r="L209" i="2"/>
  <c r="M208" i="2"/>
  <c r="L208" i="2"/>
  <c r="M207" i="2"/>
  <c r="L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89" i="2"/>
  <c r="L189" i="2"/>
  <c r="K189" i="2"/>
  <c r="J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9" i="2"/>
  <c r="L179" i="2"/>
  <c r="M177" i="2"/>
  <c r="L177" i="2"/>
  <c r="M176" i="2"/>
  <c r="L176" i="2"/>
  <c r="M175" i="2"/>
  <c r="L175" i="2"/>
  <c r="M173" i="2"/>
  <c r="L173" i="2"/>
  <c r="K173" i="2"/>
  <c r="J173" i="2"/>
  <c r="M172" i="2"/>
  <c r="L172" i="2"/>
  <c r="M171" i="2"/>
  <c r="L171" i="2"/>
  <c r="M170" i="2"/>
  <c r="L170" i="2"/>
  <c r="M169" i="2"/>
  <c r="L169" i="2"/>
  <c r="M168" i="2"/>
  <c r="L168" i="2"/>
  <c r="M167" i="2"/>
  <c r="L167" i="2"/>
  <c r="M165" i="2"/>
  <c r="L165" i="2"/>
  <c r="K165" i="2"/>
  <c r="J165" i="2"/>
  <c r="M164" i="2"/>
  <c r="L164" i="2"/>
  <c r="M163" i="2"/>
  <c r="L163" i="2"/>
  <c r="M162" i="2"/>
  <c r="L162" i="2"/>
  <c r="M160" i="2"/>
  <c r="L160" i="2"/>
  <c r="K160" i="2"/>
  <c r="J160" i="2"/>
  <c r="M159" i="2"/>
  <c r="L159" i="2"/>
  <c r="M158" i="2"/>
  <c r="L158" i="2"/>
  <c r="K158" i="2"/>
  <c r="J158" i="2"/>
  <c r="M157" i="2"/>
  <c r="L157" i="2"/>
  <c r="M156" i="2"/>
  <c r="L156" i="2"/>
  <c r="M155" i="2"/>
  <c r="L155" i="2"/>
  <c r="K155" i="2"/>
  <c r="J155" i="2"/>
  <c r="M154" i="2"/>
  <c r="L154" i="2"/>
  <c r="M153" i="2"/>
  <c r="L153" i="2"/>
  <c r="M152" i="2"/>
  <c r="L152" i="2"/>
  <c r="M151" i="2"/>
  <c r="L151" i="2"/>
  <c r="K151" i="2"/>
  <c r="J151" i="2"/>
  <c r="M150" i="2"/>
  <c r="L150" i="2"/>
  <c r="M149" i="2"/>
  <c r="L149" i="2"/>
  <c r="M148" i="2"/>
  <c r="L148" i="2"/>
  <c r="M147" i="2"/>
  <c r="L147" i="2"/>
  <c r="M144" i="2"/>
  <c r="L144" i="2"/>
  <c r="K144" i="2"/>
  <c r="J144" i="2"/>
  <c r="M143" i="2"/>
  <c r="L143" i="2"/>
  <c r="M142" i="2"/>
  <c r="L142" i="2"/>
  <c r="M141" i="2"/>
  <c r="L141" i="2"/>
  <c r="M140" i="2"/>
  <c r="L140" i="2"/>
  <c r="M139" i="2"/>
  <c r="L139" i="2"/>
  <c r="M138" i="2"/>
  <c r="L138" i="2"/>
  <c r="M136" i="2"/>
  <c r="L136" i="2"/>
  <c r="M135" i="2"/>
  <c r="L135" i="2"/>
  <c r="K135" i="2"/>
  <c r="J135" i="2"/>
  <c r="M134" i="2"/>
  <c r="L134" i="2"/>
  <c r="M133" i="2"/>
  <c r="L133" i="2"/>
  <c r="K133" i="2"/>
  <c r="J133" i="2"/>
  <c r="M132" i="2"/>
  <c r="L132" i="2"/>
  <c r="M131" i="2"/>
  <c r="L131" i="2"/>
  <c r="M129" i="2"/>
  <c r="L129" i="2"/>
  <c r="K129" i="2"/>
  <c r="J129" i="2"/>
  <c r="M128" i="2"/>
  <c r="L128" i="2"/>
  <c r="M127" i="2"/>
  <c r="L127" i="2"/>
  <c r="M125" i="2"/>
  <c r="L125" i="2"/>
  <c r="K125" i="2"/>
  <c r="J125" i="2"/>
  <c r="M124" i="2"/>
  <c r="L124" i="2"/>
  <c r="M123" i="2"/>
  <c r="L123" i="2"/>
  <c r="M120" i="2"/>
  <c r="L120" i="2"/>
  <c r="M118" i="2"/>
  <c r="L118" i="2"/>
  <c r="K118" i="2"/>
  <c r="J118" i="2"/>
  <c r="M117" i="2"/>
  <c r="L117" i="2"/>
  <c r="M116" i="2"/>
  <c r="L116" i="2"/>
  <c r="M115" i="2"/>
  <c r="L115" i="2"/>
  <c r="M114" i="2"/>
  <c r="L114" i="2"/>
  <c r="M113" i="2"/>
  <c r="L113" i="2"/>
  <c r="M111" i="2"/>
  <c r="L111" i="2"/>
  <c r="K111" i="2"/>
  <c r="J111" i="2"/>
  <c r="M110" i="2"/>
  <c r="L110" i="2"/>
  <c r="M109" i="2"/>
  <c r="L109" i="2"/>
  <c r="K109" i="2"/>
  <c r="J109" i="2"/>
  <c r="M108" i="2"/>
  <c r="L108" i="2"/>
  <c r="M107" i="2"/>
  <c r="L107" i="2"/>
  <c r="M106" i="2"/>
  <c r="L106" i="2"/>
  <c r="M105" i="2"/>
  <c r="L105" i="2"/>
  <c r="M103" i="2"/>
  <c r="L103" i="2"/>
  <c r="K103" i="2"/>
  <c r="J103" i="2"/>
  <c r="M102" i="2"/>
  <c r="L102" i="2"/>
  <c r="M101" i="2"/>
  <c r="L101" i="2"/>
  <c r="M100" i="2"/>
  <c r="L100" i="2"/>
  <c r="M99" i="2"/>
  <c r="L99" i="2"/>
  <c r="M98" i="2"/>
  <c r="L98" i="2"/>
  <c r="M97" i="2"/>
  <c r="L97" i="2"/>
  <c r="M96" i="2"/>
  <c r="L96" i="2"/>
  <c r="M93" i="2"/>
  <c r="L93" i="2"/>
  <c r="K93" i="2"/>
  <c r="J93" i="2"/>
  <c r="M92" i="2"/>
  <c r="L92" i="2"/>
  <c r="M91" i="2"/>
  <c r="L91" i="2"/>
  <c r="M90" i="2"/>
  <c r="L90" i="2"/>
  <c r="M89" i="2"/>
  <c r="L89" i="2"/>
  <c r="M88" i="2"/>
  <c r="L88" i="2"/>
  <c r="M87" i="2"/>
  <c r="L87" i="2"/>
  <c r="M86" i="2"/>
  <c r="L86" i="2"/>
  <c r="M85" i="2"/>
  <c r="L85" i="2"/>
  <c r="K85" i="2"/>
  <c r="J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7" i="2"/>
  <c r="L77" i="2"/>
  <c r="M76" i="2"/>
  <c r="L76" i="2"/>
  <c r="M74" i="2"/>
  <c r="L74" i="2"/>
  <c r="M73" i="2"/>
  <c r="L73" i="2"/>
  <c r="M72" i="2"/>
  <c r="L72" i="2"/>
  <c r="M69" i="2"/>
  <c r="L69" i="2"/>
  <c r="K69" i="2"/>
  <c r="J69" i="2"/>
  <c r="M68" i="2"/>
  <c r="L68" i="2"/>
  <c r="M67" i="2"/>
  <c r="L67" i="2"/>
  <c r="M66" i="2"/>
  <c r="L66" i="2"/>
  <c r="M65" i="2"/>
  <c r="L65" i="2"/>
  <c r="M64" i="2"/>
  <c r="L64" i="2"/>
  <c r="M63" i="2"/>
  <c r="L63" i="2"/>
  <c r="M62" i="2"/>
  <c r="L62" i="2"/>
  <c r="M60" i="2"/>
  <c r="L60" i="2"/>
  <c r="K60" i="2"/>
  <c r="J60" i="2"/>
  <c r="M59" i="2"/>
  <c r="L59" i="2"/>
  <c r="M58" i="2"/>
  <c r="L58" i="2"/>
  <c r="M57" i="2"/>
  <c r="L57" i="2"/>
  <c r="M56" i="2"/>
  <c r="L56" i="2"/>
  <c r="M55" i="2"/>
  <c r="L55" i="2"/>
  <c r="M54" i="2"/>
  <c r="L54" i="2"/>
  <c r="M52" i="2"/>
  <c r="L52" i="2"/>
  <c r="K52" i="2"/>
  <c r="J52" i="2"/>
  <c r="M51" i="2"/>
  <c r="L51" i="2"/>
  <c r="M50" i="2"/>
  <c r="L50" i="2"/>
  <c r="M49" i="2"/>
  <c r="L49" i="2"/>
  <c r="M47" i="2"/>
  <c r="L47" i="2"/>
  <c r="M46" i="2"/>
  <c r="L46" i="2"/>
  <c r="M45" i="2"/>
  <c r="L45" i="2"/>
  <c r="M44" i="2"/>
  <c r="L44" i="2"/>
  <c r="M43" i="2"/>
  <c r="L43" i="2"/>
  <c r="M42" i="2"/>
  <c r="L42" i="2"/>
  <c r="M40" i="2"/>
  <c r="L40" i="2"/>
  <c r="K40" i="2"/>
  <c r="J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0" i="2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M10" i="2"/>
  <c r="L10" i="2"/>
  <c r="M8" i="2"/>
  <c r="L8" i="2"/>
  <c r="M7" i="2"/>
  <c r="L7" i="2"/>
  <c r="M6" i="2"/>
  <c r="L6" i="2"/>
  <c r="M5" i="2"/>
  <c r="L5" i="2"/>
  <c r="G80" i="1"/>
  <c r="G79" i="1"/>
  <c r="G75" i="1"/>
  <c r="G65" i="1"/>
  <c r="G64" i="1"/>
  <c r="G63" i="1"/>
  <c r="G62" i="1"/>
  <c r="G58" i="1"/>
  <c r="G51" i="1"/>
  <c r="G45" i="1"/>
  <c r="G42" i="1"/>
  <c r="G36" i="1"/>
  <c r="G35" i="1"/>
  <c r="G24" i="1"/>
  <c r="G23" i="1"/>
  <c r="G20" i="1"/>
  <c r="G14" i="1"/>
  <c r="G13" i="1"/>
</calcChain>
</file>

<file path=xl/sharedStrings.xml><?xml version="1.0" encoding="utf-8"?>
<sst xmlns="http://schemas.openxmlformats.org/spreadsheetml/2006/main" count="2380" uniqueCount="715">
  <si>
    <t>Jan 31, 25</t>
  </si>
  <si>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</si>
  <si>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</si>
  <si>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</si>
  <si>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</si>
  <si>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</si>
  <si>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</si>
  <si>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</si>
  <si>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</si>
  <si>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</si>
  <si>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</si>
  <si>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</si>
  <si>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</si>
  <si>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</si>
  <si>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</si>
  <si>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</si>
  <si>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1110 · Wildland Fire Billing</t>
  </si>
  <si>
    <t>1115 · Accts Receivable Inspection</t>
  </si>
  <si>
    <t>1120 · Property Tax Receivable</t>
  </si>
  <si>
    <t>Total Accounts Receivable</t>
  </si>
  <si>
    <t>Other Current Assets</t>
  </si>
  <si>
    <t>Payroll Asset</t>
  </si>
  <si>
    <t>Total Other Current Assets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</si>
  <si>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</si>
  <si>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</si>
  <si>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</si>
  <si>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</si>
  <si>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</si>
  <si>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</si>
  <si>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</si>
  <si>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</si>
  <si>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</si>
  <si>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</si>
  <si>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</si>
  <si>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</si>
  <si>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</si>
  <si>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</si>
  <si>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</si>
  <si>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</si>
  <si>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</si>
  <si>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</si>
  <si>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</si>
  <si>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</si>
  <si>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</si>
  <si>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</si>
  <si>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</si>
  <si>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</si>
  <si>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</si>
  <si>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</si>
  <si>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</si>
  <si>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</si>
  <si>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</si>
  <si>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</si>
  <si>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</si>
  <si>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</si>
  <si>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</si>
  <si>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</si>
  <si>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</si>
  <si>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</si>
  <si>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</si>
  <si>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2200 · Pension Contributions - Other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</si>
  <si>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</si>
  <si>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</si>
  <si>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</si>
  <si>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</si>
  <si>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</si>
  <si>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</si>
  <si>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</si>
  <si>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</si>
  <si>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</si>
  <si>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</si>
  <si>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</si>
  <si>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</si>
  <si>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</si>
  <si>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</si>
  <si>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</si>
  <si>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</si>
  <si>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</si>
  <si>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</si>
  <si>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</si>
  <si>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Jan 25</t>
  </si>
  <si>
    <t>Budget</t>
  </si>
  <si>
    <t>$ Over Budget</t>
  </si>
  <si>
    <t>% of Budget</t>
  </si>
  <si>
    <t>Ordinary Income/Expense</t>
  </si>
  <si>
    <t>Income</t>
  </si>
  <si>
    <t>49900 · Uncategorized Income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</si>
  <si>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</si>
  <si>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</si>
  <si>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</si>
  <si>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</si>
  <si>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</si>
  <si>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</si>
  <si>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</si>
  <si>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</si>
  <si>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</si>
  <si>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</si>
  <si>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</si>
  <si>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</si>
  <si>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</si>
  <si>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</si>
  <si>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</si>
  <si>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</si>
  <si>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</si>
  <si>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</si>
  <si>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</si>
  <si>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</si>
  <si>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</si>
  <si>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4100 · Tax Rev - Other</t>
  </si>
  <si>
    <t>Total 4100 · Tax Rev</t>
  </si>
  <si>
    <t>Total Income</t>
  </si>
  <si>
    <t>Gross Profit</t>
  </si>
  <si>
    <t>Expense</t>
  </si>
  <si>
    <t>9000 · CAPITAL OUTLAY</t>
  </si>
  <si>
    <t>9009 · 5652 Replacement</t>
  </si>
  <si>
    <t>9008 · New 5601</t>
  </si>
  <si>
    <t>9006 · New 5621</t>
  </si>
  <si>
    <t>9007 · New 5633</t>
  </si>
  <si>
    <t>9005 · New Command 5650</t>
  </si>
  <si>
    <t>9010 · Building Maintenace</t>
  </si>
  <si>
    <t>9000 · CAPITAL OUTLAY - Other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</si>
  <si>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</si>
  <si>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</si>
  <si>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</si>
  <si>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</si>
  <si>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</si>
  <si>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</si>
  <si>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</si>
  <si>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</si>
  <si>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</si>
  <si>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</si>
  <si>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</si>
  <si>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</si>
  <si>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</si>
  <si>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</si>
  <si>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</si>
  <si>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</si>
  <si>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6120 · Disability Insurance</t>
  </si>
  <si>
    <t>6125 · Liability Insurance</t>
  </si>
  <si>
    <t>6130 · Workman's Compensation</t>
  </si>
  <si>
    <t>6100 · Insurance - Other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</si>
  <si>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</si>
  <si>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</si>
  <si>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</si>
  <si>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</si>
  <si>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</si>
  <si>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</si>
  <si>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</si>
  <si>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</si>
  <si>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</si>
  <si>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</si>
  <si>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</si>
  <si>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</si>
  <si>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6447 · Mitigation Specialist</t>
  </si>
  <si>
    <t>6449 · PRN Education Hourly</t>
  </si>
  <si>
    <t>6448 · PRN Medic Hourly</t>
  </si>
  <si>
    <t>6410 · Chief</t>
  </si>
  <si>
    <t>6412 · Gross wages - chief</t>
  </si>
  <si>
    <t>6414 · Pension Fund Chief</t>
  </si>
  <si>
    <t>6416 · Disability Chief</t>
  </si>
  <si>
    <t>6418 · 457 Match</t>
  </si>
  <si>
    <t>6420 · Health Insurance Chief</t>
  </si>
  <si>
    <t>6422 · Accrued Vacation Pay</t>
  </si>
  <si>
    <t>6424 · Accrued Sick Pay</t>
  </si>
  <si>
    <t>6426 · Term Life</t>
  </si>
  <si>
    <t>6410 · Chief - Other</t>
  </si>
  <si>
    <t>Total 6410 · Chief</t>
  </si>
  <si>
    <t>6430 · Fire Fighters</t>
  </si>
  <si>
    <t>6432 · Accrued Vacation Firefighter</t>
  </si>
  <si>
    <t>6434 · Accrued Sick Pay Firefighter</t>
  </si>
  <si>
    <t>6440 · Administrator</t>
  </si>
  <si>
    <t>6442 · Mechanic</t>
  </si>
  <si>
    <t>6446 · Fire Inspection</t>
  </si>
  <si>
    <t>6405 · Gross wages - Employees - Other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</si>
  <si>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</si>
  <si>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</si>
  <si>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</si>
  <si>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</si>
  <si>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</si>
  <si>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</si>
  <si>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</si>
  <si>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</si>
  <si>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</si>
  <si>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6450 · Payroll Direct Costs - Other</t>
  </si>
  <si>
    <t>Total 6450 · Payroll Direct Costs</t>
  </si>
  <si>
    <t>6480 · Payroll Taxes</t>
  </si>
  <si>
    <t>6484 · FICA</t>
  </si>
  <si>
    <t>6486 · Medicare</t>
  </si>
  <si>
    <t>6488 · SUI</t>
  </si>
  <si>
    <t>6480 · Payroll Taxes - Other</t>
  </si>
  <si>
    <t>Total 6480 · Payroll Taxes</t>
  </si>
  <si>
    <t>6400 · Payroll Expenses - Other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</si>
  <si>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</si>
  <si>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</si>
  <si>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</si>
  <si>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</si>
  <si>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</si>
  <si>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</si>
  <si>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6500 · Professional Fees - Other</t>
  </si>
  <si>
    <t>Total 6500 · Professional Fees</t>
  </si>
  <si>
    <t>6600 · STATIONS &amp; BULDINGS</t>
  </si>
  <si>
    <t>6617 · Shop Rent (Mechanic)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</si>
  <si>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</si>
  <si>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</si>
  <si>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</si>
  <si>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</si>
  <si>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</si>
  <si>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</si>
  <si>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6614.1 · Station #2 Operating Supplies</t>
  </si>
  <si>
    <t>6614 · Station #2-Ridge - Other</t>
  </si>
  <si>
    <t>Total 6614 · Station #2-Ridge</t>
  </si>
  <si>
    <t>6616 · Station #3-Eldora</t>
  </si>
  <si>
    <t>6616.1 · Station #3 Operating Supplies</t>
  </si>
  <si>
    <t>6616 · Station #3-Eldora - Other</t>
  </si>
  <si>
    <t>Total 6616 · Station #3-Eldora</t>
  </si>
  <si>
    <t>6610 · Building Maintanence - Other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</si>
  <si>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</si>
  <si>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</si>
  <si>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</si>
  <si>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</si>
  <si>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</si>
  <si>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</si>
  <si>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</si>
  <si>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</si>
  <si>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6630 · Telephone - Other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</si>
  <si>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</si>
  <si>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</si>
  <si>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</si>
  <si>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</si>
  <si>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</si>
  <si>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</si>
  <si>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6652 · Gas and Electric - Other</t>
  </si>
  <si>
    <t>Total 6652 · Gas and Electric</t>
  </si>
  <si>
    <t>6660 · Water</t>
  </si>
  <si>
    <t>6662 · DirectTV</t>
  </si>
  <si>
    <t>6650 · Utilities - Other</t>
  </si>
  <si>
    <t>Total 6650 · Utilities</t>
  </si>
  <si>
    <t>6664 · Waste Disposal</t>
  </si>
  <si>
    <t>6600 · STATIONS &amp; BULDINGS - Other</t>
  </si>
  <si>
    <t>Total 6600 · STATIONS &amp; BULDINGS</t>
  </si>
  <si>
    <t>6000 · ADMINISTRATION - Other</t>
  </si>
  <si>
    <t>Total 6000 · ADMINISTRATION</t>
  </si>
  <si>
    <t>6670 · COMMUNICATIONS</t>
  </si>
  <si>
    <t>6672 · Communications Equipment</t>
  </si>
  <si>
    <t>6676 · Repair</t>
  </si>
  <si>
    <t>6670 · COMMUNICATIONS - Other</t>
  </si>
  <si>
    <t>Total 6670 · COMMUNICATIONS</t>
  </si>
  <si>
    <t>6680 · EMERGENCY MEDICAL SERVICES</t>
  </si>
  <si>
    <t>6684 · Medical Equipment</t>
  </si>
  <si>
    <t>6686 · Medical Supplies</t>
  </si>
  <si>
    <t>6688 · Oxygen</t>
  </si>
  <si>
    <t>6690 · Physio Maintenance Contract</t>
  </si>
  <si>
    <t>6692 · PPE EMS</t>
  </si>
  <si>
    <t>6680 · EMERGENCY MEDICAL SERVICES - Other</t>
  </si>
  <si>
    <t>Total 6680 · EMERGENCY MEDICAL SERVICES</t>
  </si>
  <si>
    <t>6700 · FIRE FIGHTING</t>
  </si>
  <si>
    <t>6702 · Wild Fire Planning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</si>
  <si>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</si>
  <si>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</si>
  <si>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</si>
  <si>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</si>
  <si>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</si>
  <si>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</si>
  <si>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</si>
  <si>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</si>
  <si>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</si>
  <si>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</si>
  <si>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</si>
  <si>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6738 · Wildland fire fighting equipmen</t>
  </si>
  <si>
    <t>6720 · Fire Equipment - Other</t>
  </si>
  <si>
    <t>Total 6720 · Fire Equipment</t>
  </si>
  <si>
    <t>6800 · Vehicle Maintenance</t>
  </si>
  <si>
    <t>5659 · Volvo</t>
  </si>
  <si>
    <t>5624 · Rescue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</si>
  <si>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</si>
  <si>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</si>
  <si>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</si>
  <si>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</si>
  <si>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</si>
  <si>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</si>
  <si>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</si>
  <si>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</si>
  <si>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</si>
  <si>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</si>
  <si>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</si>
  <si>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</si>
  <si>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</si>
  <si>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</si>
  <si>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</si>
  <si>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</si>
  <si>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</si>
  <si>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</si>
  <si>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</si>
  <si>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</si>
  <si>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</si>
  <si>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</si>
  <si>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</si>
  <si>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6800 · Vehicle Maintenance - Other</t>
  </si>
  <si>
    <t>Total 6800 · Vehicle Maintenance</t>
  </si>
  <si>
    <t>6700 · FIRE FIGHTING - Other</t>
  </si>
  <si>
    <t>Total 6700 · FIRE FIGHTING</t>
  </si>
  <si>
    <t>6850 · Fire Inspection Program</t>
  </si>
  <si>
    <t>6854 · Public Education</t>
  </si>
  <si>
    <t>6856 · Supplies Inspection Program</t>
  </si>
  <si>
    <t>6850 · Fire Inspection Program - Other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</si>
  <si>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</si>
  <si>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</si>
  <si>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</si>
  <si>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</si>
  <si>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</si>
  <si>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</si>
  <si>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</si>
  <si>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</si>
  <si>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</si>
  <si>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</si>
  <si>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</si>
  <si>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</si>
  <si>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</si>
  <si>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6880 · Travel - Other</t>
  </si>
  <si>
    <t>Total 6880 · Travel</t>
  </si>
  <si>
    <t>6860 · MEMBERSHIP - Other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</si>
  <si>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</si>
  <si>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</si>
  <si>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</si>
  <si>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</si>
  <si>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</si>
  <si>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</si>
  <si>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</si>
  <si>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</si>
  <si>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</si>
  <si>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</si>
  <si>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</si>
  <si>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</si>
  <si>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6890 · Training - Other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</si>
  <si>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</si>
  <si>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</si>
  <si>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</si>
  <si>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</si>
  <si>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</si>
  <si>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</si>
  <si>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</si>
  <si>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</si>
  <si>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</si>
  <si>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</si>
  <si>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</si>
  <si>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</si>
  <si>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</si>
  <si>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</si>
  <si>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</si>
  <si>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4360 · Medical Training</t>
  </si>
  <si>
    <t>4363 · CPR/BLS</t>
  </si>
  <si>
    <t>4362 · EMR</t>
  </si>
  <si>
    <t>4361 · EMT</t>
  </si>
  <si>
    <t>Total 4360 · Medical Training</t>
  </si>
  <si>
    <t>4320 · Gain/Loss on Sale of Equipment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</si>
  <si>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</si>
  <si>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</si>
  <si>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</si>
  <si>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</si>
  <si>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</si>
  <si>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4480 · Billable overhead</t>
  </si>
  <si>
    <t>4400 · Wildland Fire Fighting Reimburs - Other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</si>
  <si>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</si>
  <si>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</si>
  <si>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</si>
  <si>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</si>
  <si>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</si>
  <si>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8300 · Other Expenses</t>
  </si>
  <si>
    <t>8364 · Burn Building</t>
  </si>
  <si>
    <t>8384 · Scholarships, Grants &amp; Donation</t>
  </si>
  <si>
    <t>8363 · CPR/BLS</t>
  </si>
  <si>
    <t>8362 · EMR</t>
  </si>
  <si>
    <t>8400 · Wild Fire</t>
  </si>
  <si>
    <t>8410 · Volunteer Labor</t>
  </si>
  <si>
    <t>8420 · Wildland Fire Fighting-Payroll</t>
  </si>
  <si>
    <t>8430 · Volunteer/Employee Direct Costs</t>
  </si>
  <si>
    <t>8400 · Wild Fire - Other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</si>
  <si>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</si>
  <si>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</si>
  <si>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</si>
  <si>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</si>
  <si>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</si>
  <si>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</si>
  <si>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Total Reserve</t>
  </si>
  <si>
    <t>Total Other Expense</t>
  </si>
  <si>
    <t>Net Other Income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</si>
  <si>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</si>
  <si>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</si>
  <si>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</si>
  <si>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</si>
  <si>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</si>
  <si>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</si>
  <si>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</si>
  <si>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</si>
  <si>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</si>
  <si>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</si>
  <si>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4025 · Interest Income</t>
  </si>
  <si>
    <t>Total 4175 · Pension Prior Abatements</t>
  </si>
  <si>
    <t>Total 9008 · New 5601</t>
  </si>
  <si>
    <t>Total 9007 · New 5633</t>
  </si>
  <si>
    <t>Total 9010 · Building Maintenace</t>
  </si>
  <si>
    <t>Total 6005 · Office Supplies</t>
  </si>
  <si>
    <t>Total 6010 · Office Equipment</t>
  </si>
  <si>
    <t>Total 6015 · Postage and Delivery</t>
  </si>
  <si>
    <t>Total 6250 · Professional Memberships</t>
  </si>
  <si>
    <t>Total 6210 · Software</t>
  </si>
  <si>
    <t>Total 6215 · Website</t>
  </si>
  <si>
    <t>Total 6230 · Internet expense</t>
  </si>
  <si>
    <t>Total 6200 · Dues and Subscriptions - Other</t>
  </si>
  <si>
    <t>Total 6449 · PRN Education Hourly</t>
  </si>
  <si>
    <t>Total 6448 · PRN Medic Hourly</t>
  </si>
  <si>
    <t>Total 6412 · Gross wages - chief</t>
  </si>
  <si>
    <t>Total 6414 · Pension Fund Chief</t>
  </si>
  <si>
    <t>Total 6416 · Disability Chief</t>
  </si>
  <si>
    <t>Total 6430 · Fire Fighters</t>
  </si>
  <si>
    <t>Total 6440 · Administrator</t>
  </si>
  <si>
    <t>Total 6442 · Mechanic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</si>
  <si>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</si>
  <si>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</si>
  <si>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</si>
  <si>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</si>
  <si>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</si>
  <si>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6456 · Health Insurance Staff</t>
  </si>
  <si>
    <t>Total 6472 · Payroll Fees</t>
  </si>
  <si>
    <t>Total 6484 · FICA</t>
  </si>
  <si>
    <t>Total 6486 · Medicare</t>
  </si>
  <si>
    <t>Total 6488 · SUI</t>
  </si>
  <si>
    <t>Total 6480 · Payroll Taxes - Other</t>
  </si>
  <si>
    <t>Total 6512 · HR Consulting</t>
  </si>
  <si>
    <t>Total 6612.1 · Station #1 Operating Suppllies</t>
  </si>
  <si>
    <t>Total 6612 · Station #1 - Other</t>
  </si>
  <si>
    <t>Total 6632 · Mobile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</si>
  <si>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</si>
  <si>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</si>
  <si>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</si>
  <si>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</si>
  <si>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</si>
  <si>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</si>
  <si>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6662 · DirectTV</t>
  </si>
  <si>
    <t>Total 6664 · Waste Disposal</t>
  </si>
  <si>
    <t>Total 6672 · Communications Equipment</t>
  </si>
  <si>
    <t>Total 6686 · Medical Supplies</t>
  </si>
  <si>
    <t>Total 6688 · Oxygen</t>
  </si>
  <si>
    <t>Total 6708 · Vehicle Fuel</t>
  </si>
  <si>
    <t>Total 6726 · PPE Structure</t>
  </si>
  <si>
    <t>Total 6732 · Uniform</t>
  </si>
  <si>
    <t>Total 5659 · Volvo</t>
  </si>
  <si>
    <t>Total 5601 Engine 1 - HME</t>
  </si>
  <si>
    <t>Total 5617-Ladder Truck</t>
  </si>
  <si>
    <t>Total 5621 · 5621(Lifeline) Ambulance</t>
  </si>
  <si>
    <t>Total 5632 Brush 2 Truck</t>
  </si>
  <si>
    <t>Total 5640-Tanker</t>
  </si>
  <si>
    <t>Total 5641 Tanker 1</t>
  </si>
  <si>
    <t>Total 5652-Command 2</t>
  </si>
  <si>
    <t>Total 6800 · Vehicle Maintenance - Other</t>
  </si>
  <si>
    <t>Total 6856 · Supplies Inspection Program</t>
  </si>
  <si>
    <t>Total 6868 · Membership Applicant Screening</t>
  </si>
  <si>
    <t>Total 6869 · Incentives - Conference</t>
  </si>
  <si>
    <t>Total 6864 · Incentives - Other</t>
  </si>
  <si>
    <t>Total 6894 · 6894 - Fire Training</t>
  </si>
  <si>
    <t>Total 6893 · Professional Development</t>
  </si>
  <si>
    <t>Total 6892 · Medical Training</t>
  </si>
  <si>
    <t>Total 6999 · Uncategorized Expenses</t>
  </si>
  <si>
    <t>Total 4381 · Permitting/Plan Review</t>
  </si>
  <si>
    <t>Total 4363 · CPR/BLS</t>
  </si>
  <si>
    <t>Total 8363 · CPR/BLS</t>
  </si>
  <si>
    <t>Total 8420 · Wildland Fire Fighting-Payroll</t>
  </si>
  <si>
    <t>TOTAL</t>
  </si>
  <si>
    <t>Deposit</t>
  </si>
  <si>
    <t>Bill</t>
  </si>
  <si>
    <t>Credit Card Charge</t>
  </si>
  <si>
    <t>Paycheck</t>
  </si>
  <si>
    <t>Liability Check</t>
  </si>
  <si>
    <t>Invoice</t>
  </si>
  <si>
    <t>500408001010125</t>
  </si>
  <si>
    <t>97211</t>
  </si>
  <si>
    <t>24-4199</t>
  </si>
  <si>
    <t>536420</t>
  </si>
  <si>
    <t>21306</t>
  </si>
  <si>
    <t>85178</t>
  </si>
  <si>
    <t>2187504</t>
  </si>
  <si>
    <t>57</t>
  </si>
  <si>
    <t>DEC 2024</t>
  </si>
  <si>
    <t>2025 Dues</t>
  </si>
  <si>
    <t>2024-220</t>
  </si>
  <si>
    <t>2024-224</t>
  </si>
  <si>
    <t>2024-222</t>
  </si>
  <si>
    <t>2024-218</t>
  </si>
  <si>
    <t>2024-221</t>
  </si>
  <si>
    <t>2024-225</t>
  </si>
  <si>
    <t>2024-223</t>
  </si>
  <si>
    <t>2342</t>
  </si>
  <si>
    <t>2024-219</t>
  </si>
  <si>
    <t>ACH</t>
  </si>
  <si>
    <t>2024-217</t>
  </si>
  <si>
    <t>202502</t>
  </si>
  <si>
    <t>0D51725307</t>
  </si>
  <si>
    <t>51757129</t>
  </si>
  <si>
    <t>912717498</t>
  </si>
  <si>
    <t>250124</t>
  </si>
  <si>
    <t>85624382</t>
  </si>
  <si>
    <t>96663170-1</t>
  </si>
  <si>
    <t>2323074</t>
  </si>
  <si>
    <t>85177</t>
  </si>
  <si>
    <t>25FES040</t>
  </si>
  <si>
    <t>25FES041</t>
  </si>
  <si>
    <t>158238</t>
  </si>
  <si>
    <t>25-83247</t>
  </si>
  <si>
    <t>25-83462</t>
  </si>
  <si>
    <t>2024-065</t>
  </si>
  <si>
    <t>2024-066</t>
  </si>
  <si>
    <t>2024-069</t>
  </si>
  <si>
    <t>2024-070</t>
  </si>
  <si>
    <t>2024-071</t>
  </si>
  <si>
    <t>2024-067</t>
  </si>
  <si>
    <t>2024-068</t>
  </si>
  <si>
    <t>NFPD-24-011</t>
  </si>
  <si>
    <t>NFPD-24-012</t>
  </si>
  <si>
    <t>NFPD-24-013</t>
  </si>
  <si>
    <t>15495022</t>
  </si>
  <si>
    <t>2025 CPR Course</t>
  </si>
  <si>
    <t>Boulder County Treasurer</t>
  </si>
  <si>
    <t>Flagstar Public Funding</t>
  </si>
  <si>
    <t>Parker Store Louisville</t>
  </si>
  <si>
    <t>AV-TECH</t>
  </si>
  <si>
    <t>Alcam Metal Distributors</t>
  </si>
  <si>
    <t>McMaster-Carr</t>
  </si>
  <si>
    <t>Elite Cabinetry &amp; Granite</t>
  </si>
  <si>
    <t>Home Depot</t>
  </si>
  <si>
    <t>Employers Council Services, Inc,</t>
  </si>
  <si>
    <t>Amazon</t>
  </si>
  <si>
    <t>Bed Bath &amp; Beyond</t>
  </si>
  <si>
    <t>Best Buy</t>
  </si>
  <si>
    <t>TJMaxx</t>
  </si>
  <si>
    <t>USPS</t>
  </si>
  <si>
    <t>ROI Fire &amp; Ballistics</t>
  </si>
  <si>
    <t>Front Range Fire Apparatus</t>
  </si>
  <si>
    <t>MES</t>
  </si>
  <si>
    <t>IAAI</t>
  </si>
  <si>
    <t>National Association of Fire Invest</t>
  </si>
  <si>
    <t>CCICC</t>
  </si>
  <si>
    <t>Groupon</t>
  </si>
  <si>
    <t>Streamline</t>
  </si>
  <si>
    <t>TMobile</t>
  </si>
  <si>
    <t>Colorado Division of Fire Prevention</t>
  </si>
  <si>
    <t>Microsoft</t>
  </si>
  <si>
    <t>Special District Assoc</t>
  </si>
  <si>
    <t>Jotform</t>
  </si>
  <si>
    <t>Survey Monkey</t>
  </si>
  <si>
    <t>Claire Wiener</t>
  </si>
  <si>
    <t>Moran, Cameron</t>
  </si>
  <si>
    <t>Techentin, Michael</t>
  </si>
  <si>
    <t>Schmidtmann, Charles P</t>
  </si>
  <si>
    <t>Faes, Nicholas I</t>
  </si>
  <si>
    <t>Moran, Conor D</t>
  </si>
  <si>
    <t>Wheelock, Glendon</t>
  </si>
  <si>
    <t>Snyder, Sherry A</t>
  </si>
  <si>
    <t>Murphy's Garage</t>
  </si>
  <si>
    <t>Joslin, Jon A</t>
  </si>
  <si>
    <t>CEBT</t>
  </si>
  <si>
    <t>Intuit</t>
  </si>
  <si>
    <t>Abramson, Eric P</t>
  </si>
  <si>
    <t>Colorado State Treasurer</t>
  </si>
  <si>
    <t>FormsTax</t>
  </si>
  <si>
    <t>Tax1099</t>
  </si>
  <si>
    <t>Smarter HR Solutions, LLC</t>
  </si>
  <si>
    <t>Kwik Mart</t>
  </si>
  <si>
    <t>Cintas</t>
  </si>
  <si>
    <t>Tractor Supply</t>
  </si>
  <si>
    <t>McGuckin Hardware</t>
  </si>
  <si>
    <t>Charles D Jones</t>
  </si>
  <si>
    <t>AT&amp;T Carol Stream</t>
  </si>
  <si>
    <t>Centurylink</t>
  </si>
  <si>
    <t>Xcel Energy</t>
  </si>
  <si>
    <t>Direct TV</t>
  </si>
  <si>
    <t>Western Disposal</t>
  </si>
  <si>
    <t>Bound Tree</t>
  </si>
  <si>
    <t>General Air</t>
  </si>
  <si>
    <t>Boulder County</t>
  </si>
  <si>
    <t>Colorado Division of Fire Prevention-FT C</t>
  </si>
  <si>
    <t>International Code Council</t>
  </si>
  <si>
    <t>Choice Screening</t>
  </si>
  <si>
    <t>The Market at Nederland</t>
  </si>
  <si>
    <t>Torchy's</t>
  </si>
  <si>
    <t>Salto Coffee Works</t>
  </si>
  <si>
    <t>Colorado Advanced Life Support</t>
  </si>
  <si>
    <t>Impact Fire Sercvies, Inc.</t>
  </si>
  <si>
    <t>Platte Valley Fire Protection</t>
  </si>
  <si>
    <t>Alarm Detection Systems</t>
  </si>
  <si>
    <t>Ember &amp; Ice</t>
  </si>
  <si>
    <t>Namaste</t>
  </si>
  <si>
    <t>Summer Knight</t>
  </si>
  <si>
    <t>Peter Schmidtmann</t>
  </si>
  <si>
    <t>Renee Chalfant</t>
  </si>
  <si>
    <t>Galadriel Sardonicus</t>
  </si>
  <si>
    <t>Kathleen Kennedy</t>
  </si>
  <si>
    <t>Colorado Interactive, LLC</t>
  </si>
  <si>
    <t>Larissa Briscombe</t>
  </si>
  <si>
    <t>Interest</t>
  </si>
  <si>
    <t>prior abatements</t>
  </si>
  <si>
    <t>Saber (4x4) Pumper truck loan payment</t>
  </si>
  <si>
    <t>elbow with vibra seal</t>
  </si>
  <si>
    <t>Liberty lens retrofit kit</t>
  </si>
  <si>
    <t>steel tubing and plates</t>
  </si>
  <si>
    <t>pipe fitting, levers and hose fittings</t>
  </si>
  <si>
    <t>2025 Station 1 Maintenance - Deposit for kitchen countertops</t>
  </si>
  <si>
    <t>paint &amp; supplies for kitchen</t>
  </si>
  <si>
    <t>Employment law posters</t>
  </si>
  <si>
    <t>batteries, W@ &amp;1099 forms, Canon maintenance cartridges</t>
  </si>
  <si>
    <t>shelving for chief's office</t>
  </si>
  <si>
    <t>TV for outside radio room, hdmi cables and splitter</t>
  </si>
  <si>
    <t>table for admin's office</t>
  </si>
  <si>
    <t>napkin return for holiday party</t>
  </si>
  <si>
    <t>freight</t>
  </si>
  <si>
    <t>shipping</t>
  </si>
  <si>
    <t>Joslin - fire investigations membership renewal</t>
  </si>
  <si>
    <t>Membership - Joslin</t>
  </si>
  <si>
    <t>Joslin - CCICC annual membership</t>
  </si>
  <si>
    <t>Microsoft 11 pro for mechanic laptop</t>
  </si>
  <si>
    <t>JAN 2025</t>
  </si>
  <si>
    <t>Plans Examiner registration - Joslin</t>
  </si>
  <si>
    <t>Microsoft 365</t>
  </si>
  <si>
    <t>Town Hall Teams Meeting</t>
  </si>
  <si>
    <t>SDA 2025 annual invoice</t>
  </si>
  <si>
    <t>Online form subscription - 1 year</t>
  </si>
  <si>
    <t xml:space="preserve"> online survey platform</t>
  </si>
  <si>
    <t>2 hours of education coordinator training</t>
  </si>
  <si>
    <t>Direct Deposit</t>
  </si>
  <si>
    <t>labor</t>
  </si>
  <si>
    <t>Difference</t>
  </si>
  <si>
    <t>Intuit QB payroll monthly per employee fee</t>
  </si>
  <si>
    <t>W2 &amp; 1099 Forms</t>
  </si>
  <si>
    <t>1099-MISC Forms</t>
  </si>
  <si>
    <t>FEB 2025</t>
  </si>
  <si>
    <t>prpoane exchange for station 1</t>
  </si>
  <si>
    <t>fusible link heat detector</t>
  </si>
  <si>
    <t>cartridge CO2 actuation</t>
  </si>
  <si>
    <t>cap, rubber, ansul</t>
  </si>
  <si>
    <t>Kitchen system inspection</t>
  </si>
  <si>
    <t>service charge</t>
  </si>
  <si>
    <t>screwdriver set</t>
  </si>
  <si>
    <t>Station 1 Generator water pump &amp; antifree</t>
  </si>
  <si>
    <t>igniter for furnace</t>
  </si>
  <si>
    <t>venter assembly &amp; pleated filter for furnace</t>
  </si>
  <si>
    <t>inspection, annual alarm system</t>
  </si>
  <si>
    <t>battery</t>
  </si>
  <si>
    <t>inspection, riser</t>
  </si>
  <si>
    <t>inspection, sprinkler riser</t>
  </si>
  <si>
    <t>Correction</t>
  </si>
  <si>
    <t>Phones station#1</t>
  </si>
  <si>
    <t>Phones station #2</t>
  </si>
  <si>
    <t>Phones Station #3</t>
  </si>
  <si>
    <t>Station 1</t>
  </si>
  <si>
    <t>Station 2</t>
  </si>
  <si>
    <t>Station 3</t>
  </si>
  <si>
    <t>2 of 2 monthly</t>
  </si>
  <si>
    <t>Business Xtra package 1of 2 monthly</t>
  </si>
  <si>
    <t>advance receiver DVR monthly</t>
  </si>
  <si>
    <t>TV access fee quantity 2</t>
  </si>
  <si>
    <t>Regional sports fee</t>
  </si>
  <si>
    <t>dumpster weekly pickup - JAN 2025</t>
  </si>
  <si>
    <t>return old radios for credit</t>
  </si>
  <si>
    <t>adrenalin (epi 1:1000)</t>
  </si>
  <si>
    <t>racdemic epi 2.25%</t>
  </si>
  <si>
    <t>lidocaine</t>
  </si>
  <si>
    <t>adenosine</t>
  </si>
  <si>
    <t>solu-medrol</t>
  </si>
  <si>
    <t>diphenhydramine</t>
  </si>
  <si>
    <t>nitro</t>
  </si>
  <si>
    <t>ketorolac</t>
  </si>
  <si>
    <t>albuterol</t>
  </si>
  <si>
    <t>Cylinder Rental &amp; oxygen</t>
  </si>
  <si>
    <t>Fuel DEC 2024</t>
  </si>
  <si>
    <t>Fuel surcharge</t>
  </si>
  <si>
    <t>Leather structure boot</t>
  </si>
  <si>
    <t>Nomex thread</t>
  </si>
  <si>
    <t>embroidered polos (captains)</t>
  </si>
  <si>
    <t>oil filter</t>
  </si>
  <si>
    <t>oil</t>
  </si>
  <si>
    <t>stanchion end</t>
  </si>
  <si>
    <t>extrusion grab rail arm</t>
  </si>
  <si>
    <t>3" swing-out valve</t>
  </si>
  <si>
    <t>air brake valves</t>
  </si>
  <si>
    <t>engine water pump pulley</t>
  </si>
  <si>
    <t>tire valve stem</t>
  </si>
  <si>
    <t>Battery</t>
  </si>
  <si>
    <t>State fleet vehicle</t>
  </si>
  <si>
    <t>spark plug set</t>
  </si>
  <si>
    <t>shop supply/cleaning/disposal</t>
  </si>
  <si>
    <t>2024 IFC significant changes &amp; tabs</t>
  </si>
  <si>
    <t>Annual driver's license check for all member 2024</t>
  </si>
  <si>
    <t>Joslin - CCICC Conference</t>
  </si>
  <si>
    <t>groceries</t>
  </si>
  <si>
    <t>lunch with former chief from boulder</t>
  </si>
  <si>
    <t>Coffee</t>
  </si>
  <si>
    <t>FFII - C.Moran</t>
  </si>
  <si>
    <t>Driver Operator Pumper - Faes</t>
  </si>
  <si>
    <t>FF Proctor - Briscombe</t>
  </si>
  <si>
    <t>ICC Plans Examiner test - Joslin</t>
  </si>
  <si>
    <t>CPR cards for staff/volunteer refresher</t>
  </si>
  <si>
    <t>personal purchase - Wheelock</t>
  </si>
  <si>
    <t>750 N Peak to Peak Hwy - no. of sprinkler heads not provided</t>
  </si>
  <si>
    <t>Fire sprinkler plan review and inspections (11 sprinkler heads) - 267 Beaver Creek Dr</t>
  </si>
  <si>
    <t>151 East St - Teens Inc Fire Alarm</t>
  </si>
  <si>
    <t>Busey Brews Mobile Sauna - 70 E 1st St</t>
  </si>
  <si>
    <t>Residential PV plan review &amp; inspection - 707 McMillen Way (State HWY 119)</t>
  </si>
  <si>
    <t>2025 (JAN) Community CPR Course</t>
  </si>
  <si>
    <t>2025 (JAN) Community CPR</t>
  </si>
  <si>
    <t>2025 Community CPR Course</t>
  </si>
  <si>
    <t>2025 Community CPR (JAN)</t>
  </si>
  <si>
    <t>CPR card for community CPR course</t>
  </si>
  <si>
    <t>2025 Community CPR Instructor ($30/hr * 3.5 hour)</t>
  </si>
  <si>
    <t>GENERAL</t>
  </si>
  <si>
    <t>Jan - Dec 25</t>
  </si>
  <si>
    <t>4107 · TIF-Vehicle/Apparatus Fund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</si>
</sst>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49" fontId="1" fillId="0" borderId="0" xfId="0" applyNumberFormat="1" applyFont="1"/>
    <xf numFmtId="164" fontId="2" fillId="0" borderId="3" xfId="0" applyNumberFormat="1" applyFont="1" applyBorder="1"/>
    <xf numFmtId="164" fontId="2" fillId="0" borderId="2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/>
    <xf numFmtId="164" fontId="2" fillId="0" borderId="0" xfId="0" applyNumberFormat="1" applyFont="1"/>
    <xf numFmtId="0" fontId="1" fillId="0" borderId="0" xfId="0" applyFont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5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0" xfId="0" applyNumberFormat="1" applyFont="1"/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089578F8-C080-4333-8ABA-3A6E3F33D0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9525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9525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5" name="FILTER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6" name="HEADER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5361" name="FILTER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4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5362" name="HEADER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20826F42-3423-46B3-B721-D179032F8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9457" name="FILTER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82218268-504A-B429-18DB-A036D6D584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9458" name="HEADER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D0DA4D08-89D4-27D9-8CA0-58D7017612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3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4C9C5-8A55-480D-829E-96282FD7E15B}">
  <sheetPr codeName="Sheet1"/>
  <dimension ref="A1:G81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2.7109375" style="13" customWidth="1"/>
    <col min="6" max="6" width="29.7109375" style="13" customWidth="1"/>
    <col min="7" max="7" width="10.7109375" customWidth="1"/>
  </cols>
  <sheetData>
    <row r="1" spans="1:7" s="10" customFormat="1" ht="15.75" thickBot="1" x14ac:dyDescent="0.3">
      <c r="A1" s="8"/>
      <c r="B1" s="8"/>
      <c r="C1" s="8"/>
      <c r="D1" s="8"/>
      <c r="E1" s="8"/>
      <c r="F1" s="8"/>
      <c r="G1" s="9" t="s">
        <v>0</v>
      </c>
    </row>
    <row r="2" spans="1:7" ht="15.75" thickTop="1" x14ac:dyDescent="0.25">
      <c r="A2" s="1" t="s">
        <v>1</v>
      </c>
      <c r="B2" s="1"/>
      <c r="C2" s="1"/>
      <c r="D2" s="1"/>
      <c r="E2" s="1"/>
      <c r="F2" s="1"/>
      <c r="G2" s="12"/>
    </row>
    <row r="3" spans="1:7" x14ac:dyDescent="0.25">
      <c r="A3" s="1"/>
      <c r="B3" s="1" t="s">
        <v>2</v>
      </c>
      <c r="C3" s="1"/>
      <c r="D3" s="1"/>
      <c r="E3" s="1"/>
      <c r="F3" s="1"/>
      <c r="G3" s="12"/>
    </row>
    <row r="4" spans="1:7" x14ac:dyDescent="0.25">
      <c r="A4" s="1"/>
      <c r="B4" s="1"/>
      <c r="C4" s="1" t="s">
        <v>3</v>
      </c>
      <c r="D4" s="1"/>
      <c r="E4" s="1"/>
      <c r="F4" s="1"/>
      <c r="G4" s="12"/>
    </row>
    <row r="5" spans="1:7" x14ac:dyDescent="0.25">
      <c r="A5" s="1"/>
      <c r="B5" s="1"/>
      <c r="C5" s="1"/>
      <c r="D5" s="1" t="s">
        <v>4</v>
      </c>
      <c r="E5" s="1"/>
      <c r="F5" s="1"/>
      <c r="G5" s="12"/>
    </row>
    <row r="6" spans="1:7" x14ac:dyDescent="0.25">
      <c r="A6" s="1"/>
      <c r="B6" s="1"/>
      <c r="C6" s="1"/>
      <c r="D6" s="1"/>
      <c r="E6" s="1" t="s">
        <v>5</v>
      </c>
      <c r="F6" s="1"/>
      <c r="G6" s="12">
        <v>3019.48</v>
      </c>
    </row>
    <row r="7" spans="1:7" x14ac:dyDescent="0.25">
      <c r="A7" s="1"/>
      <c r="B7" s="1"/>
      <c r="C7" s="1"/>
      <c r="D7" s="1"/>
      <c r="E7" s="1" t="s">
        <v>6</v>
      </c>
      <c r="F7" s="1"/>
      <c r="G7" s="12">
        <v>420702.86</v>
      </c>
    </row>
    <row r="8" spans="1:7" x14ac:dyDescent="0.25">
      <c r="A8" s="1"/>
      <c r="B8" s="1"/>
      <c r="C8" s="1"/>
      <c r="D8" s="1"/>
      <c r="E8" s="1" t="s">
        <v>7</v>
      </c>
      <c r="F8" s="1"/>
      <c r="G8" s="12">
        <v>340523.48</v>
      </c>
    </row>
    <row r="9" spans="1:7" x14ac:dyDescent="0.25">
      <c r="A9" s="1"/>
      <c r="B9" s="1"/>
      <c r="C9" s="1"/>
      <c r="D9" s="1"/>
      <c r="E9" s="1" t="s">
        <v>8</v>
      </c>
      <c r="F9" s="1"/>
      <c r="G9" s="12">
        <v>30362.29</v>
      </c>
    </row>
    <row r="10" spans="1:7" x14ac:dyDescent="0.25">
      <c r="A10" s="1"/>
      <c r="B10" s="1"/>
      <c r="C10" s="1"/>
      <c r="D10" s="1"/>
      <c r="E10" s="1" t="s">
        <v>9</v>
      </c>
      <c r="F10" s="1"/>
      <c r="G10" s="12">
        <v>47217.05</v>
      </c>
    </row>
    <row r="11" spans="1:7" x14ac:dyDescent="0.25">
      <c r="A11" s="1"/>
      <c r="B11" s="1"/>
      <c r="C11" s="1"/>
      <c r="D11" s="1"/>
      <c r="E11" s="1" t="s">
        <v>10</v>
      </c>
      <c r="F11" s="1"/>
      <c r="G11" s="12">
        <v>209527.97</v>
      </c>
    </row>
    <row r="12" spans="1:7" ht="15.75" thickBot="1" x14ac:dyDescent="0.3">
      <c r="A12" s="1"/>
      <c r="B12" s="1"/>
      <c r="C12" s="1"/>
      <c r="D12" s="1"/>
      <c r="E12" s="1" t="s">
        <v>11</v>
      </c>
      <c r="F12" s="1"/>
      <c r="G12" s="12">
        <v>8003.28</v>
      </c>
    </row>
    <row r="13" spans="1:7" ht="15.75" thickBot="1" x14ac:dyDescent="0.3">
      <c r="A13" s="1"/>
      <c r="B13" s="1"/>
      <c r="C13" s="1"/>
      <c r="D13" s="1" t="s">
        <v>12</v>
      </c>
      <c r="E13" s="1"/>
      <c r="F13" s="1"/>
      <c r="G13" s="2">
        <f>ROUND(SUM(G5:G12),5)</f>
        <v>1059356.4099999999</v>
      </c>
    </row>
    <row r="14" spans="1:7" x14ac:dyDescent="0.25">
      <c r="A14" s="1"/>
      <c r="B14" s="1"/>
      <c r="C14" s="1" t="s">
        <v>13</v>
      </c>
      <c r="D14" s="1"/>
      <c r="E14" s="1"/>
      <c r="F14" s="1"/>
      <c r="G14" s="12">
        <f>ROUND(G4+G13,5)</f>
        <v>1059356.4099999999</v>
      </c>
    </row>
    <row r="15" spans="1:7" x14ac:dyDescent="0.25">
      <c r="A15" s="1"/>
      <c r="B15" s="1"/>
      <c r="C15" s="1" t="s">
        <v>14</v>
      </c>
      <c r="D15" s="1"/>
      <c r="E15" s="1"/>
      <c r="F15" s="1"/>
      <c r="G15" s="12"/>
    </row>
    <row r="16" spans="1:7" x14ac:dyDescent="0.25">
      <c r="A16" s="1"/>
      <c r="B16" s="1"/>
      <c r="C16" s="1"/>
      <c r="D16" s="1" t="s">
        <v>15</v>
      </c>
      <c r="E16" s="1"/>
      <c r="F16" s="1"/>
      <c r="G16" s="12">
        <v>-1</v>
      </c>
    </row>
    <row r="17" spans="1:7" x14ac:dyDescent="0.25">
      <c r="A17" s="1"/>
      <c r="B17" s="1"/>
      <c r="C17" s="1"/>
      <c r="D17" s="1" t="s">
        <v>16</v>
      </c>
      <c r="E17" s="1"/>
      <c r="F17" s="1"/>
      <c r="G17" s="12">
        <v>74391.509999999995</v>
      </c>
    </row>
    <row r="18" spans="1:7" x14ac:dyDescent="0.25">
      <c r="A18" s="1"/>
      <c r="B18" s="1"/>
      <c r="C18" s="1"/>
      <c r="D18" s="1" t="s">
        <v>17</v>
      </c>
      <c r="E18" s="1"/>
      <c r="F18" s="1"/>
      <c r="G18" s="12">
        <v>-150</v>
      </c>
    </row>
    <row r="19" spans="1:7" ht="15.75" thickBot="1" x14ac:dyDescent="0.3">
      <c r="A19" s="1"/>
      <c r="B19" s="1"/>
      <c r="C19" s="1"/>
      <c r="D19" s="1" t="s">
        <v>18</v>
      </c>
      <c r="E19" s="1"/>
      <c r="F19" s="1"/>
      <c r="G19" s="3">
        <v>1201187</v>
      </c>
    </row>
    <row r="20" spans="1:7" x14ac:dyDescent="0.25">
      <c r="A20" s="1"/>
      <c r="B20" s="1"/>
      <c r="C20" s="1" t="s">
        <v>19</v>
      </c>
      <c r="D20" s="1"/>
      <c r="E20" s="1"/>
      <c r="F20" s="1"/>
      <c r="G20" s="12">
        <f>ROUND(SUM(G15:G19),5)</f>
        <v>1275427.51</v>
      </c>
    </row>
    <row r="21" spans="1:7" x14ac:dyDescent="0.25">
      <c r="A21" s="1"/>
      <c r="B21" s="1"/>
      <c r="C21" s="1" t="s">
        <v>20</v>
      </c>
      <c r="D21" s="1"/>
      <c r="E21" s="1"/>
      <c r="F21" s="1"/>
      <c r="G21" s="12"/>
    </row>
    <row r="22" spans="1:7" ht="15.75" thickBot="1" x14ac:dyDescent="0.3">
      <c r="A22" s="1"/>
      <c r="B22" s="1"/>
      <c r="C22" s="1"/>
      <c r="D22" s="1" t="s">
        <v>21</v>
      </c>
      <c r="E22" s="1"/>
      <c r="F22" s="1"/>
      <c r="G22" s="12">
        <v>-276.42</v>
      </c>
    </row>
    <row r="23" spans="1:7" ht="15.75" thickBot="1" x14ac:dyDescent="0.3">
      <c r="A23" s="1"/>
      <c r="B23" s="1"/>
      <c r="C23" s="1" t="s">
        <v>22</v>
      </c>
      <c r="D23" s="1"/>
      <c r="E23" s="1"/>
      <c r="F23" s="1"/>
      <c r="G23" s="2">
        <f>ROUND(SUM(G21:G22),5)</f>
        <v>-276.42</v>
      </c>
    </row>
    <row r="24" spans="1:7" x14ac:dyDescent="0.25">
      <c r="A24" s="1"/>
      <c r="B24" s="1" t="s">
        <v>23</v>
      </c>
      <c r="C24" s="1"/>
      <c r="D24" s="1"/>
      <c r="E24" s="1"/>
      <c r="F24" s="1"/>
      <c r="G24" s="12">
        <f>ROUND(G3+G14+G20+G23,5)</f>
        <v>2334507.5</v>
      </c>
    </row>
    <row r="25" spans="1:7" x14ac:dyDescent="0.25">
      <c r="A25" s="1"/>
      <c r="B25" s="1" t="s">
        <v>24</v>
      </c>
      <c r="C25" s="1"/>
      <c r="D25" s="1"/>
      <c r="E25" s="1"/>
      <c r="F25" s="1"/>
      <c r="G25" s="12"/>
    </row>
    <row r="26" spans="1:7" x14ac:dyDescent="0.25">
      <c r="A26" s="1"/>
      <c r="B26" s="1"/>
      <c r="C26" s="1" t="s">
        <v>25</v>
      </c>
      <c r="D26" s="1"/>
      <c r="E26" s="1"/>
      <c r="F26" s="1"/>
      <c r="G26" s="12">
        <v>2442425.06</v>
      </c>
    </row>
    <row r="27" spans="1:7" x14ac:dyDescent="0.25">
      <c r="A27" s="1"/>
      <c r="B27" s="1"/>
      <c r="C27" s="1" t="s">
        <v>26</v>
      </c>
      <c r="D27" s="1"/>
      <c r="E27" s="1"/>
      <c r="F27" s="1"/>
      <c r="G27" s="12">
        <v>430111.73</v>
      </c>
    </row>
    <row r="28" spans="1:7" x14ac:dyDescent="0.25">
      <c r="A28" s="1"/>
      <c r="B28" s="1"/>
      <c r="C28" s="1" t="s">
        <v>27</v>
      </c>
      <c r="D28" s="1"/>
      <c r="E28" s="1"/>
      <c r="F28" s="1"/>
      <c r="G28" s="12">
        <v>129838</v>
      </c>
    </row>
    <row r="29" spans="1:7" x14ac:dyDescent="0.25">
      <c r="A29" s="1"/>
      <c r="B29" s="1"/>
      <c r="C29" s="1" t="s">
        <v>28</v>
      </c>
      <c r="D29" s="1"/>
      <c r="E29" s="1"/>
      <c r="F29" s="1"/>
      <c r="G29" s="12">
        <v>141816.29999999999</v>
      </c>
    </row>
    <row r="30" spans="1:7" x14ac:dyDescent="0.25">
      <c r="A30" s="1"/>
      <c r="B30" s="1"/>
      <c r="C30" s="1" t="s">
        <v>29</v>
      </c>
      <c r="D30" s="1"/>
      <c r="E30" s="1"/>
      <c r="F30" s="1"/>
      <c r="G30" s="12">
        <v>7000</v>
      </c>
    </row>
    <row r="31" spans="1:7" x14ac:dyDescent="0.25">
      <c r="A31" s="1"/>
      <c r="B31" s="1"/>
      <c r="C31" s="1" t="s">
        <v>30</v>
      </c>
      <c r="D31" s="1"/>
      <c r="E31" s="1"/>
      <c r="F31" s="1"/>
      <c r="G31" s="12">
        <v>90735.85</v>
      </c>
    </row>
    <row r="32" spans="1:7" x14ac:dyDescent="0.25">
      <c r="A32" s="1"/>
      <c r="B32" s="1"/>
      <c r="C32" s="1" t="s">
        <v>31</v>
      </c>
      <c r="D32" s="1"/>
      <c r="E32" s="1"/>
      <c r="F32" s="1"/>
      <c r="G32" s="12">
        <v>1591932.98</v>
      </c>
    </row>
    <row r="33" spans="1:7" x14ac:dyDescent="0.25">
      <c r="A33" s="1"/>
      <c r="B33" s="1"/>
      <c r="C33" s="1" t="s">
        <v>32</v>
      </c>
      <c r="D33" s="1"/>
      <c r="E33" s="1"/>
      <c r="F33" s="1"/>
      <c r="G33" s="12">
        <v>-2841758</v>
      </c>
    </row>
    <row r="34" spans="1:7" ht="15.75" thickBot="1" x14ac:dyDescent="0.3">
      <c r="A34" s="1"/>
      <c r="B34" s="1"/>
      <c r="C34" s="1" t="s">
        <v>33</v>
      </c>
      <c r="D34" s="1"/>
      <c r="E34" s="1"/>
      <c r="F34" s="1"/>
      <c r="G34" s="12">
        <v>-1992101.92</v>
      </c>
    </row>
    <row r="35" spans="1:7" ht="15.75" thickBot="1" x14ac:dyDescent="0.3">
      <c r="A35" s="1"/>
      <c r="B35" s="1" t="s">
        <v>34</v>
      </c>
      <c r="C35" s="1"/>
      <c r="D35" s="1"/>
      <c r="E35" s="1"/>
      <c r="F35" s="1"/>
      <c r="G35" s="4">
        <f>ROUND(SUM(G25:G34),5)</f>
        <v>0</v>
      </c>
    </row>
    <row r="36" spans="1:7" s="7" customFormat="1" ht="12" thickBot="1" x14ac:dyDescent="0.25">
      <c r="A36" s="5" t="s">
        <v>35</v>
      </c>
      <c r="B36" s="5"/>
      <c r="C36" s="5"/>
      <c r="D36" s="5"/>
      <c r="E36" s="5"/>
      <c r="F36" s="5"/>
      <c r="G36" s="6">
        <f>ROUND(G2+G24+G35,5)</f>
        <v>2334507.5</v>
      </c>
    </row>
    <row r="37" spans="1:7" ht="15.75" thickTop="1" x14ac:dyDescent="0.25">
      <c r="A37" s="1" t="s">
        <v>36</v>
      </c>
      <c r="B37" s="1"/>
      <c r="C37" s="1"/>
      <c r="D37" s="1"/>
      <c r="E37" s="1"/>
      <c r="F37" s="1"/>
      <c r="G37" s="12"/>
    </row>
    <row r="38" spans="1:7" x14ac:dyDescent="0.25">
      <c r="A38" s="1"/>
      <c r="B38" s="1" t="s">
        <v>37</v>
      </c>
      <c r="C38" s="1"/>
      <c r="D38" s="1"/>
      <c r="E38" s="1"/>
      <c r="F38" s="1"/>
      <c r="G38" s="12"/>
    </row>
    <row r="39" spans="1:7" x14ac:dyDescent="0.25">
      <c r="A39" s="1"/>
      <c r="B39" s="1"/>
      <c r="C39" s="1" t="s">
        <v>38</v>
      </c>
      <c r="D39" s="1"/>
      <c r="E39" s="1"/>
      <c r="F39" s="1"/>
      <c r="G39" s="12"/>
    </row>
    <row r="40" spans="1:7" x14ac:dyDescent="0.25">
      <c r="A40" s="1"/>
      <c r="B40" s="1"/>
      <c r="C40" s="1"/>
      <c r="D40" s="1" t="s">
        <v>39</v>
      </c>
      <c r="E40" s="1"/>
      <c r="F40" s="1"/>
      <c r="G40" s="12"/>
    </row>
    <row r="41" spans="1:7" ht="15.75" thickBot="1" x14ac:dyDescent="0.3">
      <c r="A41" s="1"/>
      <c r="B41" s="1"/>
      <c r="C41" s="1"/>
      <c r="D41" s="1"/>
      <c r="E41" s="1" t="s">
        <v>40</v>
      </c>
      <c r="F41" s="1"/>
      <c r="G41" s="3">
        <v>98512.25</v>
      </c>
    </row>
    <row r="42" spans="1:7" x14ac:dyDescent="0.25">
      <c r="A42" s="1"/>
      <c r="B42" s="1"/>
      <c r="C42" s="1"/>
      <c r="D42" s="1" t="s">
        <v>41</v>
      </c>
      <c r="E42" s="1"/>
      <c r="F42" s="1"/>
      <c r="G42" s="12">
        <f>ROUND(SUM(G40:G41),5)</f>
        <v>98512.25</v>
      </c>
    </row>
    <row r="43" spans="1:7" x14ac:dyDescent="0.25">
      <c r="A43" s="1"/>
      <c r="B43" s="1"/>
      <c r="C43" s="1"/>
      <c r="D43" s="1" t="s">
        <v>42</v>
      </c>
      <c r="E43" s="1"/>
      <c r="F43" s="1"/>
      <c r="G43" s="12"/>
    </row>
    <row r="44" spans="1:7" ht="15.75" thickBot="1" x14ac:dyDescent="0.3">
      <c r="A44" s="1"/>
      <c r="B44" s="1"/>
      <c r="C44" s="1"/>
      <c r="D44" s="1"/>
      <c r="E44" s="1" t="s">
        <v>43</v>
      </c>
      <c r="F44" s="1"/>
      <c r="G44" s="3">
        <v>5532.29</v>
      </c>
    </row>
    <row r="45" spans="1:7" x14ac:dyDescent="0.25">
      <c r="A45" s="1"/>
      <c r="B45" s="1"/>
      <c r="C45" s="1"/>
      <c r="D45" s="1" t="s">
        <v>44</v>
      </c>
      <c r="E45" s="1"/>
      <c r="F45" s="1"/>
      <c r="G45" s="12">
        <f>ROUND(SUM(G43:G44),5)</f>
        <v>5532.29</v>
      </c>
    </row>
    <row r="46" spans="1:7" x14ac:dyDescent="0.25">
      <c r="A46" s="1"/>
      <c r="B46" s="1"/>
      <c r="C46" s="1"/>
      <c r="D46" s="1" t="s">
        <v>45</v>
      </c>
      <c r="E46" s="1"/>
      <c r="F46" s="1"/>
      <c r="G46" s="12"/>
    </row>
    <row r="47" spans="1:7" x14ac:dyDescent="0.25">
      <c r="A47" s="1"/>
      <c r="B47" s="1"/>
      <c r="C47" s="1"/>
      <c r="D47" s="1"/>
      <c r="E47" s="1" t="s">
        <v>46</v>
      </c>
      <c r="F47" s="1"/>
      <c r="G47" s="12">
        <v>2648.63</v>
      </c>
    </row>
    <row r="48" spans="1:7" x14ac:dyDescent="0.25">
      <c r="A48" s="1"/>
      <c r="B48" s="1"/>
      <c r="C48" s="1"/>
      <c r="D48" s="1"/>
      <c r="E48" s="1" t="s">
        <v>47</v>
      </c>
      <c r="F48" s="1"/>
      <c r="G48" s="12">
        <v>1201187</v>
      </c>
    </row>
    <row r="49" spans="1:7" x14ac:dyDescent="0.25">
      <c r="A49" s="1"/>
      <c r="B49" s="1"/>
      <c r="C49" s="1"/>
      <c r="D49" s="1"/>
      <c r="E49" s="1" t="s">
        <v>48</v>
      </c>
      <c r="F49" s="1"/>
      <c r="G49" s="12"/>
    </row>
    <row r="50" spans="1:7" ht="15.75" thickBot="1" x14ac:dyDescent="0.3">
      <c r="A50" s="1"/>
      <c r="B50" s="1"/>
      <c r="C50" s="1"/>
      <c r="D50" s="1"/>
      <c r="E50" s="1"/>
      <c r="F50" s="1" t="s">
        <v>49</v>
      </c>
      <c r="G50" s="3">
        <v>81.03</v>
      </c>
    </row>
    <row r="51" spans="1:7" x14ac:dyDescent="0.25">
      <c r="A51" s="1"/>
      <c r="B51" s="1"/>
      <c r="C51" s="1"/>
      <c r="D51" s="1"/>
      <c r="E51" s="1" t="s">
        <v>50</v>
      </c>
      <c r="F51" s="1"/>
      <c r="G51" s="12">
        <f>ROUND(SUM(G49:G50),5)</f>
        <v>81.03</v>
      </c>
    </row>
    <row r="52" spans="1:7" x14ac:dyDescent="0.25">
      <c r="A52" s="1"/>
      <c r="B52" s="1"/>
      <c r="C52" s="1"/>
      <c r="D52" s="1"/>
      <c r="E52" s="1" t="s">
        <v>51</v>
      </c>
      <c r="F52" s="1"/>
      <c r="G52" s="12"/>
    </row>
    <row r="53" spans="1:7" x14ac:dyDescent="0.25">
      <c r="A53" s="1"/>
      <c r="B53" s="1"/>
      <c r="C53" s="1"/>
      <c r="D53" s="1"/>
      <c r="E53" s="1"/>
      <c r="F53" s="1" t="s">
        <v>52</v>
      </c>
      <c r="G53" s="12">
        <v>-57.15</v>
      </c>
    </row>
    <row r="54" spans="1:7" x14ac:dyDescent="0.25">
      <c r="A54" s="1"/>
      <c r="B54" s="1"/>
      <c r="C54" s="1"/>
      <c r="D54" s="1"/>
      <c r="E54" s="1"/>
      <c r="F54" s="1" t="s">
        <v>53</v>
      </c>
      <c r="G54" s="12">
        <v>-174.38</v>
      </c>
    </row>
    <row r="55" spans="1:7" x14ac:dyDescent="0.25">
      <c r="A55" s="1"/>
      <c r="B55" s="1"/>
      <c r="C55" s="1"/>
      <c r="D55" s="1"/>
      <c r="E55" s="1"/>
      <c r="F55" s="1" t="s">
        <v>54</v>
      </c>
      <c r="G55" s="12">
        <v>-5328.62</v>
      </c>
    </row>
    <row r="56" spans="1:7" x14ac:dyDescent="0.25">
      <c r="A56" s="1"/>
      <c r="B56" s="1"/>
      <c r="C56" s="1"/>
      <c r="D56" s="1"/>
      <c r="E56" s="1"/>
      <c r="F56" s="1" t="s">
        <v>55</v>
      </c>
      <c r="G56" s="12">
        <v>158.97999999999999</v>
      </c>
    </row>
    <row r="57" spans="1:7" ht="15.75" thickBot="1" x14ac:dyDescent="0.3">
      <c r="A57" s="1"/>
      <c r="B57" s="1"/>
      <c r="C57" s="1"/>
      <c r="D57" s="1"/>
      <c r="E57" s="1"/>
      <c r="F57" s="1" t="s">
        <v>56</v>
      </c>
      <c r="G57" s="3">
        <v>10571.98</v>
      </c>
    </row>
    <row r="58" spans="1:7" x14ac:dyDescent="0.25">
      <c r="A58" s="1"/>
      <c r="B58" s="1"/>
      <c r="C58" s="1"/>
      <c r="D58" s="1"/>
      <c r="E58" s="1" t="s">
        <v>57</v>
      </c>
      <c r="F58" s="1"/>
      <c r="G58" s="12">
        <f>ROUND(SUM(G52:G57),5)</f>
        <v>5170.8100000000004</v>
      </c>
    </row>
    <row r="59" spans="1:7" x14ac:dyDescent="0.25">
      <c r="A59" s="1"/>
      <c r="B59" s="1"/>
      <c r="C59" s="1"/>
      <c r="D59" s="1"/>
      <c r="E59" s="1" t="s">
        <v>58</v>
      </c>
      <c r="F59" s="1"/>
      <c r="G59" s="12"/>
    </row>
    <row r="60" spans="1:7" x14ac:dyDescent="0.25">
      <c r="A60" s="1"/>
      <c r="B60" s="1"/>
      <c r="C60" s="1"/>
      <c r="D60" s="1"/>
      <c r="E60" s="1"/>
      <c r="F60" s="1" t="s">
        <v>59</v>
      </c>
      <c r="G60" s="12">
        <v>-0.08</v>
      </c>
    </row>
    <row r="61" spans="1:7" ht="15.75" thickBot="1" x14ac:dyDescent="0.3">
      <c r="A61" s="1"/>
      <c r="B61" s="1"/>
      <c r="C61" s="1"/>
      <c r="D61" s="1"/>
      <c r="E61" s="1"/>
      <c r="F61" s="1" t="s">
        <v>60</v>
      </c>
      <c r="G61" s="12">
        <v>0.08</v>
      </c>
    </row>
    <row r="62" spans="1:7" ht="15.75" thickBot="1" x14ac:dyDescent="0.3">
      <c r="A62" s="1"/>
      <c r="B62" s="1"/>
      <c r="C62" s="1"/>
      <c r="D62" s="1"/>
      <c r="E62" s="1" t="s">
        <v>61</v>
      </c>
      <c r="F62" s="1"/>
      <c r="G62" s="4">
        <f>ROUND(SUM(G59:G61),5)</f>
        <v>0</v>
      </c>
    </row>
    <row r="63" spans="1:7" ht="15.75" thickBot="1" x14ac:dyDescent="0.3">
      <c r="A63" s="1"/>
      <c r="B63" s="1"/>
      <c r="C63" s="1"/>
      <c r="D63" s="1" t="s">
        <v>62</v>
      </c>
      <c r="E63" s="1"/>
      <c r="F63" s="1"/>
      <c r="G63" s="4">
        <f>ROUND(SUM(G46:G48)+G51+G58+G62,5)</f>
        <v>1209087.47</v>
      </c>
    </row>
    <row r="64" spans="1:7" ht="15.75" thickBot="1" x14ac:dyDescent="0.3">
      <c r="A64" s="1"/>
      <c r="B64" s="1"/>
      <c r="C64" s="1" t="s">
        <v>63</v>
      </c>
      <c r="D64" s="1"/>
      <c r="E64" s="1"/>
      <c r="F64" s="1"/>
      <c r="G64" s="2">
        <f>ROUND(G39+G42+G45+G63,5)</f>
        <v>1313132.01</v>
      </c>
    </row>
    <row r="65" spans="1:7" x14ac:dyDescent="0.25">
      <c r="A65" s="1"/>
      <c r="B65" s="1" t="s">
        <v>64</v>
      </c>
      <c r="C65" s="1"/>
      <c r="D65" s="1"/>
      <c r="E65" s="1"/>
      <c r="F65" s="1"/>
      <c r="G65" s="12">
        <f>ROUND(G38+G64,5)</f>
        <v>1313132.01</v>
      </c>
    </row>
    <row r="66" spans="1:7" x14ac:dyDescent="0.25">
      <c r="A66" s="1"/>
      <c r="B66" s="1" t="s">
        <v>65</v>
      </c>
      <c r="C66" s="1"/>
      <c r="D66" s="1"/>
      <c r="E66" s="1"/>
      <c r="F66" s="1"/>
      <c r="G66" s="12"/>
    </row>
    <row r="67" spans="1:7" x14ac:dyDescent="0.25">
      <c r="A67" s="1"/>
      <c r="B67" s="1"/>
      <c r="C67" s="1" t="s">
        <v>66</v>
      </c>
      <c r="D67" s="1"/>
      <c r="E67" s="1"/>
      <c r="F67" s="1"/>
      <c r="G67" s="12">
        <v>3399.75</v>
      </c>
    </row>
    <row r="68" spans="1:7" x14ac:dyDescent="0.25">
      <c r="A68" s="1"/>
      <c r="B68" s="1"/>
      <c r="C68" s="1" t="s">
        <v>67</v>
      </c>
      <c r="D68" s="1"/>
      <c r="E68" s="1"/>
      <c r="F68" s="1"/>
      <c r="G68" s="12"/>
    </row>
    <row r="69" spans="1:7" x14ac:dyDescent="0.25">
      <c r="A69" s="1"/>
      <c r="B69" s="1"/>
      <c r="C69" s="1"/>
      <c r="D69" s="1" t="s">
        <v>68</v>
      </c>
      <c r="E69" s="1"/>
      <c r="F69" s="1"/>
      <c r="G69" s="12">
        <v>6580.22</v>
      </c>
    </row>
    <row r="70" spans="1:7" x14ac:dyDescent="0.25">
      <c r="A70" s="1"/>
      <c r="B70" s="1"/>
      <c r="C70" s="1"/>
      <c r="D70" s="1" t="s">
        <v>69</v>
      </c>
      <c r="E70" s="1"/>
      <c r="F70" s="1"/>
      <c r="G70" s="12">
        <v>20000</v>
      </c>
    </row>
    <row r="71" spans="1:7" x14ac:dyDescent="0.25">
      <c r="A71" s="1"/>
      <c r="B71" s="1"/>
      <c r="C71" s="1"/>
      <c r="D71" s="1" t="s">
        <v>70</v>
      </c>
      <c r="E71" s="1"/>
      <c r="F71" s="1"/>
      <c r="G71" s="12">
        <v>106902.33</v>
      </c>
    </row>
    <row r="72" spans="1:7" x14ac:dyDescent="0.25">
      <c r="A72" s="1"/>
      <c r="B72" s="1"/>
      <c r="C72" s="1"/>
      <c r="D72" s="1" t="s">
        <v>71</v>
      </c>
      <c r="E72" s="1"/>
      <c r="F72" s="1"/>
      <c r="G72" s="12">
        <v>37300.39</v>
      </c>
    </row>
    <row r="73" spans="1:7" x14ac:dyDescent="0.25">
      <c r="A73" s="1"/>
      <c r="B73" s="1"/>
      <c r="C73" s="1"/>
      <c r="D73" s="1" t="s">
        <v>72</v>
      </c>
      <c r="E73" s="1"/>
      <c r="F73" s="1"/>
      <c r="G73" s="12">
        <v>5000</v>
      </c>
    </row>
    <row r="74" spans="1:7" ht="15.75" thickBot="1" x14ac:dyDescent="0.3">
      <c r="A74" s="1"/>
      <c r="B74" s="1"/>
      <c r="C74" s="1"/>
      <c r="D74" s="1" t="s">
        <v>73</v>
      </c>
      <c r="E74" s="1"/>
      <c r="F74" s="1"/>
      <c r="G74" s="3">
        <v>29760</v>
      </c>
    </row>
    <row r="75" spans="1:7" x14ac:dyDescent="0.25">
      <c r="A75" s="1"/>
      <c r="B75" s="1"/>
      <c r="C75" s="1" t="s">
        <v>74</v>
      </c>
      <c r="D75" s="1"/>
      <c r="E75" s="1"/>
      <c r="F75" s="1"/>
      <c r="G75" s="12">
        <f>ROUND(SUM(G68:G74),5)</f>
        <v>205542.94</v>
      </c>
    </row>
    <row r="76" spans="1:7" x14ac:dyDescent="0.25">
      <c r="A76" s="1"/>
      <c r="B76" s="1"/>
      <c r="C76" s="1" t="s">
        <v>75</v>
      </c>
      <c r="D76" s="1"/>
      <c r="E76" s="1"/>
      <c r="F76" s="1"/>
      <c r="G76" s="12">
        <v>916282.99</v>
      </c>
    </row>
    <row r="77" spans="1:7" x14ac:dyDescent="0.25">
      <c r="A77" s="1"/>
      <c r="B77" s="1"/>
      <c r="C77" s="1" t="s">
        <v>76</v>
      </c>
      <c r="D77" s="1"/>
      <c r="E77" s="1"/>
      <c r="F77" s="1"/>
      <c r="G77" s="12">
        <v>109991.5</v>
      </c>
    </row>
    <row r="78" spans="1:7" ht="15.75" thickBot="1" x14ac:dyDescent="0.3">
      <c r="A78" s="1"/>
      <c r="B78" s="1"/>
      <c r="C78" s="1" t="s">
        <v>77</v>
      </c>
      <c r="D78" s="1"/>
      <c r="E78" s="1"/>
      <c r="F78" s="1"/>
      <c r="G78" s="12">
        <v>-213841.69</v>
      </c>
    </row>
    <row r="79" spans="1:7" ht="15.75" thickBot="1" x14ac:dyDescent="0.3">
      <c r="A79" s="1"/>
      <c r="B79" s="1" t="s">
        <v>78</v>
      </c>
      <c r="C79" s="1"/>
      <c r="D79" s="1"/>
      <c r="E79" s="1"/>
      <c r="F79" s="1"/>
      <c r="G79" s="4">
        <f>ROUND(SUM(G66:G67)+SUM(G75:G78),5)</f>
        <v>1021375.49</v>
      </c>
    </row>
    <row r="80" spans="1:7" s="7" customFormat="1" ht="12" thickBot="1" x14ac:dyDescent="0.25">
      <c r="A80" s="5" t="s">
        <v>79</v>
      </c>
      <c r="B80" s="5"/>
      <c r="C80" s="5"/>
      <c r="D80" s="5"/>
      <c r="E80" s="5"/>
      <c r="F80" s="5"/>
      <c r="G80" s="6">
        <f>ROUND(G37+G65+G79,5)</f>
        <v>2334507.5</v>
      </c>
    </row>
    <row r="81" ht="15.75" thickTop="1" x14ac:dyDescent="0.25"/>
  </sheetData>
  <pageMargins left="0.7" right="0.7" top="0.75" bottom="0.75" header="0.1" footer="0.3"/>
  <pageSetup orientation="portrait" r:id="rId1"/>
  <headerFooter>
    <oddHeader>&amp;L&amp;"Arial,Bold"&amp;8 11:22 AM
&amp;"Arial,Bold"&amp;8 02/12/25
&amp;"Arial,Bold"&amp;8 Accrual Basis&amp;C&amp;"Arial,Bold"&amp;12 Nederland Fire Protection District
&amp;"Arial,Bold"&amp;14 Balance Sheet
&amp;"Arial,Bold"&amp;10 As of January 31,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9525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9525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0657-B431-4D93-8CEC-0427F9E262BE}">
  <sheetPr codeName="Sheet2"/>
  <dimension ref="A1:M306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3" customWidth="1"/>
    <col min="9" max="9" width="31.28515625" style="13" customWidth="1"/>
    <col min="10" max="10" width="9.28515625" bestFit="1" customWidth="1"/>
    <col min="11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0" customFormat="1" ht="16.5" thickTop="1" thickBot="1" x14ac:dyDescent="0.3">
      <c r="A2" s="8"/>
      <c r="B2" s="8"/>
      <c r="C2" s="8"/>
      <c r="D2" s="8"/>
      <c r="E2" s="8"/>
      <c r="F2" s="8"/>
      <c r="G2" s="8"/>
      <c r="H2" s="8"/>
      <c r="I2" s="8"/>
      <c r="J2" s="20" t="s">
        <v>80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12"/>
      <c r="K3" s="12"/>
      <c r="L3" s="1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12"/>
      <c r="K4" s="12"/>
      <c r="L4" s="1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12">
        <v>0</v>
      </c>
      <c r="K5" s="12">
        <v>0</v>
      </c>
      <c r="L5" s="1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12">
        <v>0</v>
      </c>
      <c r="K6" s="12">
        <v>0</v>
      </c>
      <c r="L6" s="1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12">
        <v>0</v>
      </c>
      <c r="K7" s="12">
        <v>0</v>
      </c>
      <c r="L7" s="12">
        <f>ROUND((J7-K7),5)</f>
        <v>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12">
        <v>3940.61</v>
      </c>
      <c r="K8" s="12">
        <v>2916.66</v>
      </c>
      <c r="L8" s="12">
        <f>ROUND((J8-K8),5)</f>
        <v>1023.95</v>
      </c>
      <c r="M8" s="15">
        <f>ROUND(IF(K8=0, IF(J8=0, 0, 1), J8/K8),5)</f>
        <v>1.35107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12"/>
      <c r="K9" s="12"/>
      <c r="L9" s="12"/>
      <c r="M9" s="15"/>
    </row>
    <row r="10" spans="1:13" x14ac:dyDescent="0.25">
      <c r="A10" s="1"/>
      <c r="B10" s="1"/>
      <c r="C10" s="1"/>
      <c r="D10" s="1"/>
      <c r="E10" s="1"/>
      <c r="F10" s="1" t="s">
        <v>91</v>
      </c>
      <c r="G10" s="1"/>
      <c r="H10" s="1"/>
      <c r="I10" s="1"/>
      <c r="J10" s="12">
        <v>0</v>
      </c>
      <c r="K10" s="12">
        <v>0</v>
      </c>
      <c r="L10" s="12">
        <f t="shared" ref="L10:L30" si="0">ROUND((J10-K10),5)</f>
        <v>0</v>
      </c>
      <c r="M10" s="15">
        <f t="shared" ref="M10:M30" si="1">ROUND(IF(K10=0, IF(J10=0, 0, 1), J10/K10),5)</f>
        <v>0</v>
      </c>
    </row>
    <row r="11" spans="1:13" x14ac:dyDescent="0.25">
      <c r="A11" s="1"/>
      <c r="B11" s="1"/>
      <c r="C11" s="1"/>
      <c r="D11" s="1"/>
      <c r="E11" s="1"/>
      <c r="F11" s="1" t="s">
        <v>92</v>
      </c>
      <c r="G11" s="1"/>
      <c r="H11" s="1"/>
      <c r="I11" s="1"/>
      <c r="J11" s="12">
        <v>0</v>
      </c>
      <c r="K11" s="12">
        <v>0</v>
      </c>
      <c r="L11" s="12">
        <f t="shared" si="0"/>
        <v>0</v>
      </c>
      <c r="M11" s="15">
        <f t="shared" si="1"/>
        <v>0</v>
      </c>
    </row>
    <row r="12" spans="1:13" x14ac:dyDescent="0.25">
      <c r="A12" s="1"/>
      <c r="B12" s="1"/>
      <c r="C12" s="1"/>
      <c r="D12" s="1"/>
      <c r="E12" s="1"/>
      <c r="F12" s="1" t="s">
        <v>93</v>
      </c>
      <c r="G12" s="1"/>
      <c r="H12" s="1"/>
      <c r="I12" s="1"/>
      <c r="J12" s="12">
        <v>0</v>
      </c>
      <c r="K12" s="12">
        <v>0</v>
      </c>
      <c r="L12" s="12">
        <f t="shared" si="0"/>
        <v>0</v>
      </c>
      <c r="M12" s="15">
        <f t="shared" si="1"/>
        <v>0</v>
      </c>
    </row>
    <row r="13" spans="1:13" x14ac:dyDescent="0.25">
      <c r="A13" s="1"/>
      <c r="B13" s="1"/>
      <c r="C13" s="1"/>
      <c r="D13" s="1"/>
      <c r="E13" s="1"/>
      <c r="F13" s="1" t="s">
        <v>94</v>
      </c>
      <c r="G13" s="1"/>
      <c r="H13" s="1"/>
      <c r="I13" s="1"/>
      <c r="J13" s="12">
        <v>0</v>
      </c>
      <c r="K13" s="12">
        <v>29334.09</v>
      </c>
      <c r="L13" s="12">
        <f t="shared" si="0"/>
        <v>-29334.09</v>
      </c>
      <c r="M13" s="15">
        <f t="shared" si="1"/>
        <v>0</v>
      </c>
    </row>
    <row r="14" spans="1:13" x14ac:dyDescent="0.25">
      <c r="A14" s="1"/>
      <c r="B14" s="1"/>
      <c r="C14" s="1"/>
      <c r="D14" s="1"/>
      <c r="E14" s="1"/>
      <c r="F14" s="1" t="s">
        <v>95</v>
      </c>
      <c r="G14" s="1"/>
      <c r="H14" s="1"/>
      <c r="I14" s="1"/>
      <c r="J14" s="12">
        <v>0</v>
      </c>
      <c r="K14" s="12">
        <v>4271.47</v>
      </c>
      <c r="L14" s="12">
        <f t="shared" si="0"/>
        <v>-4271.47</v>
      </c>
      <c r="M14" s="15">
        <f t="shared" si="1"/>
        <v>0</v>
      </c>
    </row>
    <row r="15" spans="1:13" x14ac:dyDescent="0.25">
      <c r="A15" s="1"/>
      <c r="B15" s="1"/>
      <c r="C15" s="1"/>
      <c r="D15" s="1"/>
      <c r="E15" s="1"/>
      <c r="F15" s="1" t="s">
        <v>96</v>
      </c>
      <c r="G15" s="1"/>
      <c r="H15" s="1"/>
      <c r="I15" s="1"/>
      <c r="J15" s="12">
        <v>0</v>
      </c>
      <c r="K15" s="12">
        <v>3708.75</v>
      </c>
      <c r="L15" s="12">
        <f t="shared" si="0"/>
        <v>-3708.75</v>
      </c>
      <c r="M15" s="15">
        <f t="shared" si="1"/>
        <v>0</v>
      </c>
    </row>
    <row r="16" spans="1:13" x14ac:dyDescent="0.25">
      <c r="A16" s="1"/>
      <c r="B16" s="1"/>
      <c r="C16" s="1"/>
      <c r="D16" s="1"/>
      <c r="E16" s="1"/>
      <c r="F16" s="1" t="s">
        <v>97</v>
      </c>
      <c r="G16" s="1"/>
      <c r="H16" s="1"/>
      <c r="I16" s="1"/>
      <c r="J16" s="12">
        <v>0</v>
      </c>
      <c r="K16" s="12">
        <v>185.43</v>
      </c>
      <c r="L16" s="12">
        <f t="shared" si="0"/>
        <v>-185.43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98</v>
      </c>
      <c r="G17" s="1"/>
      <c r="H17" s="1"/>
      <c r="I17" s="1"/>
      <c r="J17" s="12">
        <v>0</v>
      </c>
      <c r="K17" s="12">
        <v>0</v>
      </c>
      <c r="L17" s="12">
        <f t="shared" si="0"/>
        <v>0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99</v>
      </c>
      <c r="G18" s="1"/>
      <c r="H18" s="1"/>
      <c r="I18" s="1"/>
      <c r="J18" s="12">
        <v>0</v>
      </c>
      <c r="K18" s="12">
        <v>0</v>
      </c>
      <c r="L18" s="12">
        <f t="shared" si="0"/>
        <v>0</v>
      </c>
      <c r="M18" s="15">
        <f t="shared" si="1"/>
        <v>0</v>
      </c>
    </row>
    <row r="19" spans="1:13" x14ac:dyDescent="0.25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12">
        <v>0</v>
      </c>
      <c r="K19" s="12">
        <v>0</v>
      </c>
      <c r="L19" s="1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12">
        <v>0</v>
      </c>
      <c r="K20" s="12">
        <v>0</v>
      </c>
      <c r="L20" s="1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102</v>
      </c>
      <c r="G21" s="1"/>
      <c r="H21" s="1"/>
      <c r="I21" s="1"/>
      <c r="J21" s="12">
        <v>0</v>
      </c>
      <c r="K21" s="12">
        <v>1306.1500000000001</v>
      </c>
      <c r="L21" s="12">
        <f t="shared" si="0"/>
        <v>-1306.1500000000001</v>
      </c>
      <c r="M21" s="15">
        <f t="shared" si="1"/>
        <v>0</v>
      </c>
    </row>
    <row r="22" spans="1:13" x14ac:dyDescent="0.25">
      <c r="A22" s="1"/>
      <c r="B22" s="1"/>
      <c r="C22" s="1"/>
      <c r="D22" s="1"/>
      <c r="E22" s="1"/>
      <c r="F22" s="1" t="s">
        <v>103</v>
      </c>
      <c r="G22" s="1"/>
      <c r="H22" s="1"/>
      <c r="I22" s="1"/>
      <c r="J22" s="12">
        <v>0</v>
      </c>
      <c r="K22" s="12">
        <v>0</v>
      </c>
      <c r="L22" s="12">
        <f t="shared" si="0"/>
        <v>0</v>
      </c>
      <c r="M22" s="15">
        <f t="shared" si="1"/>
        <v>0</v>
      </c>
    </row>
    <row r="23" spans="1:13" x14ac:dyDescent="0.25">
      <c r="A23" s="1"/>
      <c r="B23" s="1"/>
      <c r="C23" s="1"/>
      <c r="D23" s="1"/>
      <c r="E23" s="1"/>
      <c r="F23" s="1" t="s">
        <v>104</v>
      </c>
      <c r="G23" s="1"/>
      <c r="H23" s="1"/>
      <c r="I23" s="1"/>
      <c r="J23" s="12">
        <v>0</v>
      </c>
      <c r="K23" s="12">
        <v>0</v>
      </c>
      <c r="L23" s="12">
        <f t="shared" si="0"/>
        <v>0</v>
      </c>
      <c r="M23" s="15">
        <f t="shared" si="1"/>
        <v>0</v>
      </c>
    </row>
    <row r="24" spans="1:13" x14ac:dyDescent="0.25">
      <c r="A24" s="1"/>
      <c r="B24" s="1"/>
      <c r="C24" s="1"/>
      <c r="D24" s="1"/>
      <c r="E24" s="1"/>
      <c r="F24" s="1" t="s">
        <v>105</v>
      </c>
      <c r="G24" s="1"/>
      <c r="H24" s="1"/>
      <c r="I24" s="1"/>
      <c r="J24" s="12">
        <v>0</v>
      </c>
      <c r="K24" s="12">
        <v>5566.08</v>
      </c>
      <c r="L24" s="12">
        <f t="shared" si="0"/>
        <v>-5566.08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106</v>
      </c>
      <c r="G25" s="1"/>
      <c r="H25" s="1"/>
      <c r="I25" s="1"/>
      <c r="J25" s="12">
        <v>-8.4499999999999993</v>
      </c>
      <c r="K25" s="12">
        <v>0</v>
      </c>
      <c r="L25" s="12">
        <f t="shared" si="0"/>
        <v>-8.4499999999999993</v>
      </c>
      <c r="M25" s="15">
        <f t="shared" si="1"/>
        <v>1</v>
      </c>
    </row>
    <row r="26" spans="1:13" x14ac:dyDescent="0.25">
      <c r="A26" s="1"/>
      <c r="B26" s="1"/>
      <c r="C26" s="1"/>
      <c r="D26" s="1"/>
      <c r="E26" s="1"/>
      <c r="F26" s="1" t="s">
        <v>107</v>
      </c>
      <c r="G26" s="1"/>
      <c r="H26" s="1"/>
      <c r="I26" s="1"/>
      <c r="J26" s="12">
        <v>0</v>
      </c>
      <c r="K26" s="12">
        <v>0</v>
      </c>
      <c r="L26" s="12">
        <f t="shared" si="0"/>
        <v>0</v>
      </c>
      <c r="M26" s="15">
        <f t="shared" si="1"/>
        <v>0</v>
      </c>
    </row>
    <row r="27" spans="1:13" ht="15.75" thickBot="1" x14ac:dyDescent="0.3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12">
        <v>0</v>
      </c>
      <c r="K27" s="12">
        <v>0</v>
      </c>
      <c r="L27" s="12">
        <f t="shared" si="0"/>
        <v>0</v>
      </c>
      <c r="M27" s="15">
        <f t="shared" si="1"/>
        <v>0</v>
      </c>
    </row>
    <row r="28" spans="1:13" ht="15.75" thickBot="1" x14ac:dyDescent="0.3">
      <c r="A28" s="1"/>
      <c r="B28" s="1"/>
      <c r="C28" s="1"/>
      <c r="D28" s="1"/>
      <c r="E28" s="1" t="s">
        <v>109</v>
      </c>
      <c r="F28" s="1"/>
      <c r="G28" s="1"/>
      <c r="H28" s="1"/>
      <c r="I28" s="1"/>
      <c r="J28" s="4">
        <f>ROUND(SUM(J9:J27),5)</f>
        <v>-8.4499999999999993</v>
      </c>
      <c r="K28" s="4">
        <f>ROUND(SUM(K9:K27),5)</f>
        <v>44371.97</v>
      </c>
      <c r="L28" s="4">
        <f t="shared" si="0"/>
        <v>-44380.42</v>
      </c>
      <c r="M28" s="16">
        <f t="shared" si="1"/>
        <v>-1.9000000000000001E-4</v>
      </c>
    </row>
    <row r="29" spans="1:13" ht="15.75" thickBot="1" x14ac:dyDescent="0.3">
      <c r="A29" s="1"/>
      <c r="B29" s="1"/>
      <c r="C29" s="1"/>
      <c r="D29" s="1" t="s">
        <v>110</v>
      </c>
      <c r="E29" s="1"/>
      <c r="F29" s="1"/>
      <c r="G29" s="1"/>
      <c r="H29" s="1"/>
      <c r="I29" s="1"/>
      <c r="J29" s="2">
        <f>ROUND(SUM(J4:J8)+J28,5)</f>
        <v>3932.16</v>
      </c>
      <c r="K29" s="2">
        <f>ROUND(SUM(K4:K8)+K28,5)</f>
        <v>47288.63</v>
      </c>
      <c r="L29" s="2">
        <f t="shared" si="0"/>
        <v>-43356.47</v>
      </c>
      <c r="M29" s="17">
        <f t="shared" si="1"/>
        <v>8.3150000000000002E-2</v>
      </c>
    </row>
    <row r="30" spans="1:13" x14ac:dyDescent="0.25">
      <c r="A30" s="1"/>
      <c r="B30" s="1"/>
      <c r="C30" s="1" t="s">
        <v>111</v>
      </c>
      <c r="D30" s="1"/>
      <c r="E30" s="1"/>
      <c r="F30" s="1"/>
      <c r="G30" s="1"/>
      <c r="H30" s="1"/>
      <c r="I30" s="1"/>
      <c r="J30" s="12">
        <f>J29</f>
        <v>3932.16</v>
      </c>
      <c r="K30" s="12">
        <f>K29</f>
        <v>47288.63</v>
      </c>
      <c r="L30" s="12">
        <f t="shared" si="0"/>
        <v>-43356.47</v>
      </c>
      <c r="M30" s="15">
        <f t="shared" si="1"/>
        <v>8.3150000000000002E-2</v>
      </c>
    </row>
    <row r="31" spans="1:13" x14ac:dyDescent="0.25">
      <c r="A31" s="1"/>
      <c r="B31" s="1"/>
      <c r="C31" s="1"/>
      <c r="D31" s="1" t="s">
        <v>112</v>
      </c>
      <c r="E31" s="1"/>
      <c r="F31" s="1"/>
      <c r="G31" s="1"/>
      <c r="H31" s="1"/>
      <c r="I31" s="1"/>
      <c r="J31" s="12"/>
      <c r="K31" s="12"/>
      <c r="L31" s="12"/>
      <c r="M31" s="15"/>
    </row>
    <row r="32" spans="1:13" x14ac:dyDescent="0.25">
      <c r="A32" s="1"/>
      <c r="B32" s="1"/>
      <c r="C32" s="1"/>
      <c r="D32" s="1"/>
      <c r="E32" s="1" t="s">
        <v>113</v>
      </c>
      <c r="F32" s="1"/>
      <c r="G32" s="1"/>
      <c r="H32" s="1"/>
      <c r="I32" s="1"/>
      <c r="J32" s="12"/>
      <c r="K32" s="12"/>
      <c r="L32" s="12"/>
      <c r="M32" s="15"/>
    </row>
    <row r="33" spans="1:13" x14ac:dyDescent="0.25">
      <c r="A33" s="1"/>
      <c r="B33" s="1"/>
      <c r="C33" s="1"/>
      <c r="D33" s="1"/>
      <c r="E33" s="1"/>
      <c r="F33" s="1" t="s">
        <v>114</v>
      </c>
      <c r="G33" s="1"/>
      <c r="H33" s="1"/>
      <c r="I33" s="1"/>
      <c r="J33" s="12">
        <v>0</v>
      </c>
      <c r="K33" s="12">
        <v>0</v>
      </c>
      <c r="L33" s="12">
        <f t="shared" ref="L33:L40" si="2">ROUND((J33-K33),5)</f>
        <v>0</v>
      </c>
      <c r="M33" s="15">
        <f t="shared" ref="M33:M40" si="3">ROUND(IF(K33=0, IF(J33=0, 0, 1), J33/K33),5)</f>
        <v>0</v>
      </c>
    </row>
    <row r="34" spans="1:13" x14ac:dyDescent="0.25">
      <c r="A34" s="1"/>
      <c r="B34" s="1"/>
      <c r="C34" s="1"/>
      <c r="D34" s="1"/>
      <c r="E34" s="1"/>
      <c r="F34" s="1" t="s">
        <v>115</v>
      </c>
      <c r="G34" s="1"/>
      <c r="H34" s="1"/>
      <c r="I34" s="1"/>
      <c r="J34" s="12">
        <v>93925.02</v>
      </c>
      <c r="K34" s="12">
        <v>0</v>
      </c>
      <c r="L34" s="12">
        <f t="shared" si="2"/>
        <v>93925.02</v>
      </c>
      <c r="M34" s="15">
        <f t="shared" si="3"/>
        <v>1</v>
      </c>
    </row>
    <row r="35" spans="1:13" x14ac:dyDescent="0.25">
      <c r="A35" s="1"/>
      <c r="B35" s="1"/>
      <c r="C35" s="1"/>
      <c r="D35" s="1"/>
      <c r="E35" s="1"/>
      <c r="F35" s="1" t="s">
        <v>116</v>
      </c>
      <c r="G35" s="1"/>
      <c r="H35" s="1"/>
      <c r="I35" s="1"/>
      <c r="J35" s="12">
        <v>0</v>
      </c>
      <c r="K35" s="12">
        <v>0</v>
      </c>
      <c r="L35" s="12">
        <f t="shared" si="2"/>
        <v>0</v>
      </c>
      <c r="M35" s="15">
        <f t="shared" si="3"/>
        <v>0</v>
      </c>
    </row>
    <row r="36" spans="1:13" x14ac:dyDescent="0.25">
      <c r="A36" s="1"/>
      <c r="B36" s="1"/>
      <c r="C36" s="1"/>
      <c r="D36" s="1"/>
      <c r="E36" s="1"/>
      <c r="F36" s="1" t="s">
        <v>117</v>
      </c>
      <c r="G36" s="1"/>
      <c r="H36" s="1"/>
      <c r="I36" s="1"/>
      <c r="J36" s="12">
        <v>1247.43</v>
      </c>
      <c r="K36" s="12">
        <v>0</v>
      </c>
      <c r="L36" s="12">
        <f t="shared" si="2"/>
        <v>1247.43</v>
      </c>
      <c r="M36" s="15">
        <f t="shared" si="3"/>
        <v>1</v>
      </c>
    </row>
    <row r="37" spans="1:13" x14ac:dyDescent="0.25">
      <c r="A37" s="1"/>
      <c r="B37" s="1"/>
      <c r="C37" s="1"/>
      <c r="D37" s="1"/>
      <c r="E37" s="1"/>
      <c r="F37" s="1" t="s">
        <v>118</v>
      </c>
      <c r="G37" s="1"/>
      <c r="H37" s="1"/>
      <c r="I37" s="1"/>
      <c r="J37" s="12">
        <v>0</v>
      </c>
      <c r="K37" s="12">
        <v>0</v>
      </c>
      <c r="L37" s="12">
        <f t="shared" si="2"/>
        <v>0</v>
      </c>
      <c r="M37" s="15">
        <f t="shared" si="3"/>
        <v>0</v>
      </c>
    </row>
    <row r="38" spans="1:13" x14ac:dyDescent="0.25">
      <c r="A38" s="1"/>
      <c r="B38" s="1"/>
      <c r="C38" s="1"/>
      <c r="D38" s="1"/>
      <c r="E38" s="1"/>
      <c r="F38" s="1" t="s">
        <v>119</v>
      </c>
      <c r="G38" s="1"/>
      <c r="H38" s="1"/>
      <c r="I38" s="1"/>
      <c r="J38" s="12">
        <v>2554.11</v>
      </c>
      <c r="K38" s="12">
        <v>0</v>
      </c>
      <c r="L38" s="12">
        <f t="shared" si="2"/>
        <v>2554.11</v>
      </c>
      <c r="M38" s="15">
        <f t="shared" si="3"/>
        <v>1</v>
      </c>
    </row>
    <row r="39" spans="1:13" ht="15.75" thickBot="1" x14ac:dyDescent="0.3">
      <c r="A39" s="1"/>
      <c r="B39" s="1"/>
      <c r="C39" s="1"/>
      <c r="D39" s="1"/>
      <c r="E39" s="1"/>
      <c r="F39" s="1" t="s">
        <v>120</v>
      </c>
      <c r="G39" s="1"/>
      <c r="H39" s="1"/>
      <c r="I39" s="1"/>
      <c r="J39" s="3">
        <v>0</v>
      </c>
      <c r="K39" s="3">
        <v>0</v>
      </c>
      <c r="L39" s="3">
        <f t="shared" si="2"/>
        <v>0</v>
      </c>
      <c r="M39" s="18">
        <f t="shared" si="3"/>
        <v>0</v>
      </c>
    </row>
    <row r="40" spans="1:13" x14ac:dyDescent="0.25">
      <c r="A40" s="1"/>
      <c r="B40" s="1"/>
      <c r="C40" s="1"/>
      <c r="D40" s="1"/>
      <c r="E40" s="1" t="s">
        <v>121</v>
      </c>
      <c r="F40" s="1"/>
      <c r="G40" s="1"/>
      <c r="H40" s="1"/>
      <c r="I40" s="1"/>
      <c r="J40" s="12">
        <f>ROUND(SUM(J32:J39),5)</f>
        <v>97726.56</v>
      </c>
      <c r="K40" s="12">
        <f>ROUND(SUM(K32:K39),5)</f>
        <v>0</v>
      </c>
      <c r="L40" s="12">
        <f t="shared" si="2"/>
        <v>97726.56</v>
      </c>
      <c r="M40" s="15">
        <f t="shared" si="3"/>
        <v>1</v>
      </c>
    </row>
    <row r="41" spans="1:13" x14ac:dyDescent="0.25">
      <c r="A41" s="1"/>
      <c r="B41" s="1"/>
      <c r="C41" s="1"/>
      <c r="D41" s="1"/>
      <c r="E41" s="1" t="s">
        <v>122</v>
      </c>
      <c r="F41" s="1"/>
      <c r="G41" s="1"/>
      <c r="H41" s="1"/>
      <c r="I41" s="1"/>
      <c r="J41" s="12"/>
      <c r="K41" s="12"/>
      <c r="L41" s="12"/>
      <c r="M41" s="15"/>
    </row>
    <row r="42" spans="1:13" x14ac:dyDescent="0.25">
      <c r="A42" s="1"/>
      <c r="B42" s="1"/>
      <c r="C42" s="1"/>
      <c r="D42" s="1"/>
      <c r="E42" s="1"/>
      <c r="F42" s="1" t="s">
        <v>123</v>
      </c>
      <c r="G42" s="1"/>
      <c r="H42" s="1"/>
      <c r="I42" s="1"/>
      <c r="J42" s="12">
        <v>226.16</v>
      </c>
      <c r="K42" s="12">
        <v>242.35</v>
      </c>
      <c r="L42" s="12">
        <f t="shared" ref="L42:L47" si="4">ROUND((J42-K42),5)</f>
        <v>-16.190000000000001</v>
      </c>
      <c r="M42" s="15">
        <f t="shared" ref="M42:M47" si="5">ROUND(IF(K42=0, IF(J42=0, 0, 1), J42/K42),5)</f>
        <v>0.93320000000000003</v>
      </c>
    </row>
    <row r="43" spans="1:13" x14ac:dyDescent="0.25">
      <c r="A43" s="1"/>
      <c r="B43" s="1"/>
      <c r="C43" s="1"/>
      <c r="D43" s="1"/>
      <c r="E43" s="1"/>
      <c r="F43" s="1" t="s">
        <v>124</v>
      </c>
      <c r="G43" s="1"/>
      <c r="H43" s="1"/>
      <c r="I43" s="1"/>
      <c r="J43" s="12">
        <v>842.97</v>
      </c>
      <c r="K43" s="12">
        <v>527.4</v>
      </c>
      <c r="L43" s="12">
        <f t="shared" si="4"/>
        <v>315.57</v>
      </c>
      <c r="M43" s="15">
        <f t="shared" si="5"/>
        <v>1.5983499999999999</v>
      </c>
    </row>
    <row r="44" spans="1:13" x14ac:dyDescent="0.25">
      <c r="A44" s="1"/>
      <c r="B44" s="1"/>
      <c r="C44" s="1"/>
      <c r="D44" s="1"/>
      <c r="E44" s="1"/>
      <c r="F44" s="1" t="s">
        <v>125</v>
      </c>
      <c r="G44" s="1"/>
      <c r="H44" s="1"/>
      <c r="I44" s="1"/>
      <c r="J44" s="12">
        <v>98.21</v>
      </c>
      <c r="K44" s="12">
        <v>99.16</v>
      </c>
      <c r="L44" s="12">
        <f t="shared" si="4"/>
        <v>-0.95</v>
      </c>
      <c r="M44" s="15">
        <f t="shared" si="5"/>
        <v>0.99041999999999997</v>
      </c>
    </row>
    <row r="45" spans="1:13" x14ac:dyDescent="0.25">
      <c r="A45" s="1"/>
      <c r="B45" s="1"/>
      <c r="C45" s="1"/>
      <c r="D45" s="1"/>
      <c r="E45" s="1"/>
      <c r="F45" s="1" t="s">
        <v>126</v>
      </c>
      <c r="G45" s="1"/>
      <c r="H45" s="1"/>
      <c r="I45" s="1"/>
      <c r="J45" s="12">
        <v>0</v>
      </c>
      <c r="K45" s="12">
        <v>45.55</v>
      </c>
      <c r="L45" s="12">
        <f t="shared" si="4"/>
        <v>-45.55</v>
      </c>
      <c r="M45" s="15">
        <f t="shared" si="5"/>
        <v>0</v>
      </c>
    </row>
    <row r="46" spans="1:13" x14ac:dyDescent="0.25">
      <c r="A46" s="1"/>
      <c r="B46" s="1"/>
      <c r="C46" s="1"/>
      <c r="D46" s="1"/>
      <c r="E46" s="1"/>
      <c r="F46" s="1" t="s">
        <v>127</v>
      </c>
      <c r="G46" s="1"/>
      <c r="H46" s="1"/>
      <c r="I46" s="1"/>
      <c r="J46" s="12">
        <v>0</v>
      </c>
      <c r="K46" s="12">
        <v>250</v>
      </c>
      <c r="L46" s="12">
        <f t="shared" si="4"/>
        <v>-250</v>
      </c>
      <c r="M46" s="15">
        <f t="shared" si="5"/>
        <v>0</v>
      </c>
    </row>
    <row r="47" spans="1:13" x14ac:dyDescent="0.25">
      <c r="A47" s="1"/>
      <c r="B47" s="1"/>
      <c r="C47" s="1"/>
      <c r="D47" s="1"/>
      <c r="E47" s="1"/>
      <c r="F47" s="1" t="s">
        <v>128</v>
      </c>
      <c r="G47" s="1"/>
      <c r="H47" s="1"/>
      <c r="I47" s="1"/>
      <c r="J47" s="12">
        <v>0</v>
      </c>
      <c r="K47" s="12">
        <v>600</v>
      </c>
      <c r="L47" s="12">
        <f t="shared" si="4"/>
        <v>-600</v>
      </c>
      <c r="M47" s="15">
        <f t="shared" si="5"/>
        <v>0</v>
      </c>
    </row>
    <row r="48" spans="1:13" x14ac:dyDescent="0.25">
      <c r="A48" s="1"/>
      <c r="B48" s="1"/>
      <c r="C48" s="1"/>
      <c r="D48" s="1"/>
      <c r="E48" s="1"/>
      <c r="F48" s="1" t="s">
        <v>129</v>
      </c>
      <c r="G48" s="1"/>
      <c r="H48" s="1"/>
      <c r="I48" s="1"/>
      <c r="J48" s="12"/>
      <c r="K48" s="12"/>
      <c r="L48" s="12"/>
      <c r="M48" s="15"/>
    </row>
    <row r="49" spans="1:13" x14ac:dyDescent="0.25">
      <c r="A49" s="1"/>
      <c r="B49" s="1"/>
      <c r="C49" s="1"/>
      <c r="D49" s="1"/>
      <c r="E49" s="1"/>
      <c r="F49" s="1"/>
      <c r="G49" s="1" t="s">
        <v>130</v>
      </c>
      <c r="H49" s="1"/>
      <c r="I49" s="1"/>
      <c r="J49" s="12">
        <v>0</v>
      </c>
      <c r="K49" s="12">
        <v>355.22</v>
      </c>
      <c r="L49" s="12">
        <f>ROUND((J49-K49),5)</f>
        <v>-355.22</v>
      </c>
      <c r="M49" s="15">
        <f>ROUND(IF(K49=0, IF(J49=0, 0, 1), J49/K49),5)</f>
        <v>0</v>
      </c>
    </row>
    <row r="50" spans="1:13" x14ac:dyDescent="0.25">
      <c r="A50" s="1"/>
      <c r="B50" s="1"/>
      <c r="C50" s="1"/>
      <c r="D50" s="1"/>
      <c r="E50" s="1"/>
      <c r="F50" s="1"/>
      <c r="G50" s="1" t="s">
        <v>131</v>
      </c>
      <c r="H50" s="1"/>
      <c r="I50" s="1"/>
      <c r="J50" s="12">
        <v>0</v>
      </c>
      <c r="K50" s="12">
        <v>0</v>
      </c>
      <c r="L50" s="12">
        <f>ROUND((J50-K50),5)</f>
        <v>0</v>
      </c>
      <c r="M50" s="15">
        <f>ROUND(IF(K50=0, IF(J50=0, 0, 1), J50/K50),5)</f>
        <v>0</v>
      </c>
    </row>
    <row r="51" spans="1:13" ht="15.75" thickBot="1" x14ac:dyDescent="0.3">
      <c r="A51" s="1"/>
      <c r="B51" s="1"/>
      <c r="C51" s="1"/>
      <c r="D51" s="1"/>
      <c r="E51" s="1"/>
      <c r="F51" s="1"/>
      <c r="G51" s="1" t="s">
        <v>132</v>
      </c>
      <c r="H51" s="1"/>
      <c r="I51" s="1"/>
      <c r="J51" s="3">
        <v>0</v>
      </c>
      <c r="K51" s="3">
        <v>0</v>
      </c>
      <c r="L51" s="3">
        <f>ROUND((J51-K51),5)</f>
        <v>0</v>
      </c>
      <c r="M51" s="18">
        <f>ROUND(IF(K51=0, IF(J51=0, 0, 1), J51/K51),5)</f>
        <v>0</v>
      </c>
    </row>
    <row r="52" spans="1:13" x14ac:dyDescent="0.25">
      <c r="A52" s="1"/>
      <c r="B52" s="1"/>
      <c r="C52" s="1"/>
      <c r="D52" s="1"/>
      <c r="E52" s="1"/>
      <c r="F52" s="1" t="s">
        <v>133</v>
      </c>
      <c r="G52" s="1"/>
      <c r="H52" s="1"/>
      <c r="I52" s="1"/>
      <c r="J52" s="12">
        <f>ROUND(SUM(J48:J51),5)</f>
        <v>0</v>
      </c>
      <c r="K52" s="12">
        <f>ROUND(SUM(K48:K51),5)</f>
        <v>355.22</v>
      </c>
      <c r="L52" s="12">
        <f>ROUND((J52-K52),5)</f>
        <v>-355.22</v>
      </c>
      <c r="M52" s="15">
        <f>ROUND(IF(K52=0, IF(J52=0, 0, 1), J52/K52),5)</f>
        <v>0</v>
      </c>
    </row>
    <row r="53" spans="1:13" x14ac:dyDescent="0.25">
      <c r="A53" s="1"/>
      <c r="B53" s="1"/>
      <c r="C53" s="1"/>
      <c r="D53" s="1"/>
      <c r="E53" s="1"/>
      <c r="F53" s="1" t="s">
        <v>134</v>
      </c>
      <c r="G53" s="1"/>
      <c r="H53" s="1"/>
      <c r="I53" s="1"/>
      <c r="J53" s="12"/>
      <c r="K53" s="12"/>
      <c r="L53" s="1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135</v>
      </c>
      <c r="H54" s="1"/>
      <c r="I54" s="1"/>
      <c r="J54" s="12">
        <v>0</v>
      </c>
      <c r="K54" s="12">
        <v>0</v>
      </c>
      <c r="L54" s="12">
        <f t="shared" ref="L54:L60" si="6">ROUND((J54-K54),5)</f>
        <v>0</v>
      </c>
      <c r="M54" s="15">
        <f t="shared" ref="M54:M60" si="7">ROUND(IF(K54=0, IF(J54=0, 0, 1), J54/K54),5)</f>
        <v>0</v>
      </c>
    </row>
    <row r="55" spans="1:13" x14ac:dyDescent="0.25">
      <c r="A55" s="1"/>
      <c r="B55" s="1"/>
      <c r="C55" s="1"/>
      <c r="D55" s="1"/>
      <c r="E55" s="1"/>
      <c r="F55" s="1"/>
      <c r="G55" s="1" t="s">
        <v>136</v>
      </c>
      <c r="H55" s="1"/>
      <c r="I55" s="1"/>
      <c r="J55" s="12">
        <v>0</v>
      </c>
      <c r="K55" s="12">
        <v>0</v>
      </c>
      <c r="L55" s="12">
        <f t="shared" si="6"/>
        <v>0</v>
      </c>
      <c r="M55" s="15">
        <f t="shared" si="7"/>
        <v>0</v>
      </c>
    </row>
    <row r="56" spans="1:13" x14ac:dyDescent="0.25">
      <c r="A56" s="1"/>
      <c r="B56" s="1"/>
      <c r="C56" s="1"/>
      <c r="D56" s="1"/>
      <c r="E56" s="1"/>
      <c r="F56" s="1"/>
      <c r="G56" s="1" t="s">
        <v>137</v>
      </c>
      <c r="H56" s="1"/>
      <c r="I56" s="1"/>
      <c r="J56" s="12">
        <v>0</v>
      </c>
      <c r="K56" s="12">
        <v>0</v>
      </c>
      <c r="L56" s="12">
        <f t="shared" si="6"/>
        <v>0</v>
      </c>
      <c r="M56" s="15">
        <f t="shared" si="7"/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138</v>
      </c>
      <c r="H57" s="1"/>
      <c r="I57" s="1"/>
      <c r="J57" s="12">
        <v>0</v>
      </c>
      <c r="K57" s="12">
        <v>0</v>
      </c>
      <c r="L57" s="12">
        <f t="shared" si="6"/>
        <v>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139</v>
      </c>
      <c r="H58" s="1"/>
      <c r="I58" s="1"/>
      <c r="J58" s="12">
        <v>0</v>
      </c>
      <c r="K58" s="12">
        <v>0</v>
      </c>
      <c r="L58" s="12">
        <f t="shared" si="6"/>
        <v>0</v>
      </c>
      <c r="M58" s="15">
        <f t="shared" si="7"/>
        <v>0</v>
      </c>
    </row>
    <row r="59" spans="1:13" ht="15.75" thickBot="1" x14ac:dyDescent="0.3">
      <c r="A59" s="1"/>
      <c r="B59" s="1"/>
      <c r="C59" s="1"/>
      <c r="D59" s="1"/>
      <c r="E59" s="1"/>
      <c r="F59" s="1"/>
      <c r="G59" s="1" t="s">
        <v>140</v>
      </c>
      <c r="H59" s="1"/>
      <c r="I59" s="1"/>
      <c r="J59" s="3">
        <v>0</v>
      </c>
      <c r="K59" s="3">
        <v>0</v>
      </c>
      <c r="L59" s="3">
        <f t="shared" si="6"/>
        <v>0</v>
      </c>
      <c r="M59" s="18">
        <f t="shared" si="7"/>
        <v>0</v>
      </c>
    </row>
    <row r="60" spans="1:13" x14ac:dyDescent="0.25">
      <c r="A60" s="1"/>
      <c r="B60" s="1"/>
      <c r="C60" s="1"/>
      <c r="D60" s="1"/>
      <c r="E60" s="1"/>
      <c r="F60" s="1" t="s">
        <v>141</v>
      </c>
      <c r="G60" s="1"/>
      <c r="H60" s="1"/>
      <c r="I60" s="1"/>
      <c r="J60" s="12">
        <f>ROUND(SUM(J53:J59),5)</f>
        <v>0</v>
      </c>
      <c r="K60" s="12">
        <f>ROUND(SUM(K53:K59),5)</f>
        <v>0</v>
      </c>
      <c r="L60" s="12">
        <f t="shared" si="6"/>
        <v>0</v>
      </c>
      <c r="M60" s="15">
        <f t="shared" si="7"/>
        <v>0</v>
      </c>
    </row>
    <row r="61" spans="1:13" x14ac:dyDescent="0.25">
      <c r="A61" s="1"/>
      <c r="B61" s="1"/>
      <c r="C61" s="1"/>
      <c r="D61" s="1"/>
      <c r="E61" s="1"/>
      <c r="F61" s="1" t="s">
        <v>142</v>
      </c>
      <c r="G61" s="1"/>
      <c r="H61" s="1"/>
      <c r="I61" s="1"/>
      <c r="J61" s="12"/>
      <c r="K61" s="12"/>
      <c r="L61" s="12"/>
      <c r="M61" s="15"/>
    </row>
    <row r="62" spans="1:13" x14ac:dyDescent="0.25">
      <c r="A62" s="1"/>
      <c r="B62" s="1"/>
      <c r="C62" s="1"/>
      <c r="D62" s="1"/>
      <c r="E62" s="1"/>
      <c r="F62" s="1"/>
      <c r="G62" s="1" t="s">
        <v>143</v>
      </c>
      <c r="H62" s="1"/>
      <c r="I62" s="1"/>
      <c r="J62" s="12">
        <v>194.33</v>
      </c>
      <c r="K62" s="12">
        <v>0</v>
      </c>
      <c r="L62" s="12">
        <f t="shared" ref="L62:L69" si="8">ROUND((J62-K62),5)</f>
        <v>194.33</v>
      </c>
      <c r="M62" s="15">
        <f t="shared" ref="M62:M69" si="9"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/>
      <c r="G63" s="1" t="s">
        <v>144</v>
      </c>
      <c r="H63" s="1"/>
      <c r="I63" s="1"/>
      <c r="J63" s="12">
        <v>0</v>
      </c>
      <c r="K63" s="12">
        <v>0</v>
      </c>
      <c r="L63" s="12">
        <f t="shared" si="8"/>
        <v>0</v>
      </c>
      <c r="M63" s="15">
        <f t="shared" si="9"/>
        <v>0</v>
      </c>
    </row>
    <row r="64" spans="1:13" x14ac:dyDescent="0.25">
      <c r="A64" s="1"/>
      <c r="B64" s="1"/>
      <c r="C64" s="1"/>
      <c r="D64" s="1"/>
      <c r="E64" s="1"/>
      <c r="F64" s="1"/>
      <c r="G64" s="1" t="s">
        <v>145</v>
      </c>
      <c r="H64" s="1"/>
      <c r="I64" s="1"/>
      <c r="J64" s="12">
        <v>0</v>
      </c>
      <c r="K64" s="12">
        <v>0</v>
      </c>
      <c r="L64" s="12">
        <f t="shared" si="8"/>
        <v>0</v>
      </c>
      <c r="M64" s="15">
        <f t="shared" si="9"/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146</v>
      </c>
      <c r="H65" s="1"/>
      <c r="I65" s="1"/>
      <c r="J65" s="12">
        <v>10.39</v>
      </c>
      <c r="K65" s="12">
        <v>656.3</v>
      </c>
      <c r="L65" s="12">
        <f t="shared" si="8"/>
        <v>-645.91</v>
      </c>
      <c r="M65" s="15">
        <f t="shared" si="9"/>
        <v>1.583E-2</v>
      </c>
    </row>
    <row r="66" spans="1:13" x14ac:dyDescent="0.25">
      <c r="A66" s="1"/>
      <c r="B66" s="1"/>
      <c r="C66" s="1"/>
      <c r="D66" s="1"/>
      <c r="E66" s="1"/>
      <c r="F66" s="1"/>
      <c r="G66" s="1" t="s">
        <v>147</v>
      </c>
      <c r="H66" s="1"/>
      <c r="I66" s="1"/>
      <c r="J66" s="12">
        <v>126</v>
      </c>
      <c r="K66" s="12">
        <v>126</v>
      </c>
      <c r="L66" s="12">
        <f t="shared" si="8"/>
        <v>0</v>
      </c>
      <c r="M66" s="15">
        <f t="shared" si="9"/>
        <v>1</v>
      </c>
    </row>
    <row r="67" spans="1:13" x14ac:dyDescent="0.25">
      <c r="A67" s="1"/>
      <c r="B67" s="1"/>
      <c r="C67" s="1"/>
      <c r="D67" s="1"/>
      <c r="E67" s="1"/>
      <c r="F67" s="1"/>
      <c r="G67" s="1" t="s">
        <v>148</v>
      </c>
      <c r="H67" s="1"/>
      <c r="I67" s="1"/>
      <c r="J67" s="12">
        <v>50</v>
      </c>
      <c r="K67" s="12">
        <v>50</v>
      </c>
      <c r="L67" s="12">
        <f t="shared" si="8"/>
        <v>0</v>
      </c>
      <c r="M67" s="15">
        <f t="shared" si="9"/>
        <v>1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149</v>
      </c>
      <c r="H68" s="1"/>
      <c r="I68" s="1"/>
      <c r="J68" s="3">
        <v>2242.83</v>
      </c>
      <c r="K68" s="3">
        <v>1918.95</v>
      </c>
      <c r="L68" s="3">
        <f t="shared" si="8"/>
        <v>323.88</v>
      </c>
      <c r="M68" s="18">
        <f t="shared" si="9"/>
        <v>1.1687799999999999</v>
      </c>
    </row>
    <row r="69" spans="1:13" x14ac:dyDescent="0.25">
      <c r="A69" s="1"/>
      <c r="B69" s="1"/>
      <c r="C69" s="1"/>
      <c r="D69" s="1"/>
      <c r="E69" s="1"/>
      <c r="F69" s="1" t="s">
        <v>150</v>
      </c>
      <c r="G69" s="1"/>
      <c r="H69" s="1"/>
      <c r="I69" s="1"/>
      <c r="J69" s="12">
        <f>ROUND(SUM(J61:J68),5)</f>
        <v>2623.55</v>
      </c>
      <c r="K69" s="12">
        <f>ROUND(SUM(K61:K68),5)</f>
        <v>2751.25</v>
      </c>
      <c r="L69" s="12">
        <f t="shared" si="8"/>
        <v>-127.7</v>
      </c>
      <c r="M69" s="15">
        <f t="shared" si="9"/>
        <v>0.95357999999999998</v>
      </c>
    </row>
    <row r="70" spans="1:13" x14ac:dyDescent="0.25">
      <c r="A70" s="1"/>
      <c r="B70" s="1"/>
      <c r="C70" s="1"/>
      <c r="D70" s="1"/>
      <c r="E70" s="1"/>
      <c r="F70" s="1" t="s">
        <v>151</v>
      </c>
      <c r="G70" s="1"/>
      <c r="H70" s="1"/>
      <c r="I70" s="1"/>
      <c r="J70" s="12"/>
      <c r="K70" s="12"/>
      <c r="L70" s="1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152</v>
      </c>
      <c r="H71" s="1"/>
      <c r="I71" s="1"/>
      <c r="J71" s="12"/>
      <c r="K71" s="12"/>
      <c r="L71" s="12"/>
      <c r="M71" s="15"/>
    </row>
    <row r="72" spans="1:13" x14ac:dyDescent="0.25">
      <c r="A72" s="1"/>
      <c r="B72" s="1"/>
      <c r="C72" s="1"/>
      <c r="D72" s="1"/>
      <c r="E72" s="1"/>
      <c r="F72" s="1"/>
      <c r="G72" s="1"/>
      <c r="H72" s="1" t="s">
        <v>153</v>
      </c>
      <c r="I72" s="1"/>
      <c r="J72" s="12">
        <v>0</v>
      </c>
      <c r="K72" s="12">
        <v>0</v>
      </c>
      <c r="L72" s="12">
        <f>ROUND((J72-K72),5)</f>
        <v>0</v>
      </c>
      <c r="M72" s="15">
        <f>ROUND(IF(K72=0, IF(J72=0, 0, 1), J72/K72),5)</f>
        <v>0</v>
      </c>
    </row>
    <row r="73" spans="1:13" x14ac:dyDescent="0.25">
      <c r="A73" s="1"/>
      <c r="B73" s="1"/>
      <c r="C73" s="1"/>
      <c r="D73" s="1"/>
      <c r="E73" s="1"/>
      <c r="F73" s="1"/>
      <c r="G73" s="1"/>
      <c r="H73" s="1" t="s">
        <v>154</v>
      </c>
      <c r="I73" s="1"/>
      <c r="J73" s="12">
        <v>203.8</v>
      </c>
      <c r="K73" s="12">
        <v>1250</v>
      </c>
      <c r="L73" s="12">
        <f>ROUND((J73-K73),5)</f>
        <v>-1046.2</v>
      </c>
      <c r="M73" s="15">
        <f>ROUND(IF(K73=0, IF(J73=0, 0, 1), J73/K73),5)</f>
        <v>0.16303999999999999</v>
      </c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155</v>
      </c>
      <c r="I74" s="1"/>
      <c r="J74" s="12">
        <v>3671.08</v>
      </c>
      <c r="K74" s="12">
        <v>1071.57</v>
      </c>
      <c r="L74" s="12">
        <f>ROUND((J74-K74),5)</f>
        <v>2599.5100000000002</v>
      </c>
      <c r="M74" s="15">
        <f>ROUND(IF(K74=0, IF(J74=0, 0, 1), J74/K74),5)</f>
        <v>3.4258899999999999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156</v>
      </c>
      <c r="I75" s="1"/>
      <c r="J75" s="12"/>
      <c r="K75" s="12"/>
      <c r="L75" s="12"/>
      <c r="M75" s="15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 t="s">
        <v>157</v>
      </c>
      <c r="J76" s="12">
        <v>12630.12</v>
      </c>
      <c r="K76" s="12">
        <v>12630.13</v>
      </c>
      <c r="L76" s="12">
        <f t="shared" ref="L76:L93" si="10">ROUND((J76-K76),5)</f>
        <v>-0.01</v>
      </c>
      <c r="M76" s="15">
        <f t="shared" ref="M76:M93" si="11">ROUND(IF(K76=0, IF(J76=0, 0, 1), J76/K76),5)</f>
        <v>1</v>
      </c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 t="s">
        <v>158</v>
      </c>
      <c r="J77" s="12">
        <v>1326.16</v>
      </c>
      <c r="K77" s="12">
        <v>1326.17</v>
      </c>
      <c r="L77" s="12">
        <f t="shared" si="10"/>
        <v>-0.01</v>
      </c>
      <c r="M77" s="15">
        <f t="shared" si="11"/>
        <v>0.99999000000000005</v>
      </c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159</v>
      </c>
      <c r="J78" s="12">
        <v>479.94</v>
      </c>
      <c r="K78" s="12">
        <v>479.95</v>
      </c>
      <c r="L78" s="12">
        <f t="shared" si="10"/>
        <v>-0.01</v>
      </c>
      <c r="M78" s="15">
        <f t="shared" si="11"/>
        <v>0.99997999999999998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160</v>
      </c>
      <c r="J79" s="12">
        <v>0</v>
      </c>
      <c r="K79" s="12">
        <v>0</v>
      </c>
      <c r="L79" s="12">
        <f t="shared" si="10"/>
        <v>0</v>
      </c>
      <c r="M79" s="15">
        <f t="shared" si="11"/>
        <v>0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161</v>
      </c>
      <c r="J80" s="12">
        <v>0</v>
      </c>
      <c r="K80" s="12">
        <v>946</v>
      </c>
      <c r="L80" s="12">
        <f t="shared" si="10"/>
        <v>-946</v>
      </c>
      <c r="M80" s="15">
        <f t="shared" si="11"/>
        <v>0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162</v>
      </c>
      <c r="J81" s="12">
        <v>0</v>
      </c>
      <c r="K81" s="12">
        <v>0</v>
      </c>
      <c r="L81" s="1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163</v>
      </c>
      <c r="J82" s="12">
        <v>0</v>
      </c>
      <c r="K82" s="12">
        <v>0</v>
      </c>
      <c r="L82" s="12">
        <f t="shared" si="10"/>
        <v>0</v>
      </c>
      <c r="M82" s="15">
        <f t="shared" si="11"/>
        <v>0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164</v>
      </c>
      <c r="J83" s="12">
        <v>0</v>
      </c>
      <c r="K83" s="12">
        <v>0</v>
      </c>
      <c r="L83" s="12">
        <f t="shared" si="10"/>
        <v>0</v>
      </c>
      <c r="M83" s="15">
        <f t="shared" si="11"/>
        <v>0</v>
      </c>
    </row>
    <row r="84" spans="1:13" ht="15.75" thickBot="1" x14ac:dyDescent="0.3">
      <c r="A84" s="1"/>
      <c r="B84" s="1"/>
      <c r="C84" s="1"/>
      <c r="D84" s="1"/>
      <c r="E84" s="1"/>
      <c r="F84" s="1"/>
      <c r="G84" s="1"/>
      <c r="H84" s="1"/>
      <c r="I84" s="1" t="s">
        <v>165</v>
      </c>
      <c r="J84" s="3">
        <v>0</v>
      </c>
      <c r="K84" s="3">
        <v>0</v>
      </c>
      <c r="L84" s="3">
        <f t="shared" si="10"/>
        <v>0</v>
      </c>
      <c r="M84" s="18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 t="s">
        <v>166</v>
      </c>
      <c r="I85" s="1"/>
      <c r="J85" s="12">
        <f>ROUND(SUM(J75:J84),5)</f>
        <v>14436.22</v>
      </c>
      <c r="K85" s="12">
        <f>ROUND(SUM(K75:K84),5)</f>
        <v>15382.25</v>
      </c>
      <c r="L85" s="12">
        <f t="shared" si="10"/>
        <v>-946.03</v>
      </c>
      <c r="M85" s="15">
        <f t="shared" si="11"/>
        <v>0.9385</v>
      </c>
    </row>
    <row r="86" spans="1:13" x14ac:dyDescent="0.25">
      <c r="A86" s="1"/>
      <c r="B86" s="1"/>
      <c r="C86" s="1"/>
      <c r="D86" s="1"/>
      <c r="E86" s="1"/>
      <c r="F86" s="1"/>
      <c r="G86" s="1"/>
      <c r="H86" s="1" t="s">
        <v>167</v>
      </c>
      <c r="I86" s="1"/>
      <c r="J86" s="12">
        <v>30333.99</v>
      </c>
      <c r="K86" s="12">
        <v>34084</v>
      </c>
      <c r="L86" s="12">
        <f t="shared" si="10"/>
        <v>-3750.01</v>
      </c>
      <c r="M86" s="15">
        <f t="shared" si="11"/>
        <v>0.88997999999999999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168</v>
      </c>
      <c r="I87" s="1"/>
      <c r="J87" s="12">
        <v>0</v>
      </c>
      <c r="K87" s="12">
        <v>0</v>
      </c>
      <c r="L87" s="12">
        <f t="shared" si="10"/>
        <v>0</v>
      </c>
      <c r="M87" s="15">
        <f t="shared" si="11"/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169</v>
      </c>
      <c r="I88" s="1"/>
      <c r="J88" s="12">
        <v>0</v>
      </c>
      <c r="K88" s="12">
        <v>0</v>
      </c>
      <c r="L88" s="12">
        <f t="shared" si="10"/>
        <v>0</v>
      </c>
      <c r="M88" s="15">
        <f t="shared" si="11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170</v>
      </c>
      <c r="I89" s="1"/>
      <c r="J89" s="12">
        <v>8229.48</v>
      </c>
      <c r="K89" s="12">
        <v>7352.6</v>
      </c>
      <c r="L89" s="12">
        <f t="shared" si="10"/>
        <v>876.88</v>
      </c>
      <c r="M89" s="15">
        <f t="shared" si="11"/>
        <v>1.1192599999999999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171</v>
      </c>
      <c r="I90" s="1"/>
      <c r="J90" s="12">
        <v>1000</v>
      </c>
      <c r="K90" s="12">
        <v>3906.25</v>
      </c>
      <c r="L90" s="12">
        <f t="shared" si="10"/>
        <v>-2906.25</v>
      </c>
      <c r="M90" s="15">
        <f t="shared" si="11"/>
        <v>0.25600000000000001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172</v>
      </c>
      <c r="I91" s="1"/>
      <c r="J91" s="12">
        <v>8720.34</v>
      </c>
      <c r="K91" s="12">
        <v>7583.5</v>
      </c>
      <c r="L91" s="12">
        <f t="shared" si="10"/>
        <v>1136.8399999999999</v>
      </c>
      <c r="M91" s="15">
        <f t="shared" si="11"/>
        <v>1.14991</v>
      </c>
    </row>
    <row r="92" spans="1:13" ht="15.75" thickBot="1" x14ac:dyDescent="0.3">
      <c r="A92" s="1"/>
      <c r="B92" s="1"/>
      <c r="C92" s="1"/>
      <c r="D92" s="1"/>
      <c r="E92" s="1"/>
      <c r="F92" s="1"/>
      <c r="G92" s="1"/>
      <c r="H92" s="1" t="s">
        <v>173</v>
      </c>
      <c r="I92" s="1"/>
      <c r="J92" s="3">
        <v>0</v>
      </c>
      <c r="K92" s="3">
        <v>0</v>
      </c>
      <c r="L92" s="3">
        <f t="shared" si="10"/>
        <v>0</v>
      </c>
      <c r="M92" s="18">
        <f t="shared" si="11"/>
        <v>0</v>
      </c>
    </row>
    <row r="93" spans="1:13" x14ac:dyDescent="0.25">
      <c r="A93" s="1"/>
      <c r="B93" s="1"/>
      <c r="C93" s="1"/>
      <c r="D93" s="1"/>
      <c r="E93" s="1"/>
      <c r="F93" s="1"/>
      <c r="G93" s="1" t="s">
        <v>174</v>
      </c>
      <c r="H93" s="1"/>
      <c r="I93" s="1"/>
      <c r="J93" s="12">
        <f>ROUND(SUM(J71:J74)+SUM(J85:J92),5)</f>
        <v>66594.91</v>
      </c>
      <c r="K93" s="12">
        <f>ROUND(SUM(K71:K74)+SUM(K85:K92),5)</f>
        <v>70630.17</v>
      </c>
      <c r="L93" s="12">
        <f t="shared" si="10"/>
        <v>-4035.26</v>
      </c>
      <c r="M93" s="15">
        <f t="shared" si="11"/>
        <v>0.94286999999999999</v>
      </c>
    </row>
    <row r="94" spans="1:13" x14ac:dyDescent="0.25">
      <c r="A94" s="1"/>
      <c r="B94" s="1"/>
      <c r="C94" s="1"/>
      <c r="D94" s="1"/>
      <c r="E94" s="1"/>
      <c r="F94" s="1"/>
      <c r="G94" s="1" t="s">
        <v>175</v>
      </c>
      <c r="H94" s="1"/>
      <c r="I94" s="1"/>
      <c r="J94" s="12">
        <v>8.08</v>
      </c>
      <c r="K94" s="12"/>
      <c r="L94" s="12"/>
      <c r="M94" s="15"/>
    </row>
    <row r="95" spans="1:13" x14ac:dyDescent="0.25">
      <c r="A95" s="1"/>
      <c r="B95" s="1"/>
      <c r="C95" s="1"/>
      <c r="D95" s="1"/>
      <c r="E95" s="1"/>
      <c r="F95" s="1"/>
      <c r="G95" s="1" t="s">
        <v>176</v>
      </c>
      <c r="H95" s="1"/>
      <c r="I95" s="1"/>
      <c r="J95" s="12"/>
      <c r="K95" s="12"/>
      <c r="L95" s="12"/>
      <c r="M95" s="15"/>
    </row>
    <row r="96" spans="1:13" x14ac:dyDescent="0.25">
      <c r="A96" s="1"/>
      <c r="B96" s="1"/>
      <c r="C96" s="1"/>
      <c r="D96" s="1"/>
      <c r="E96" s="1"/>
      <c r="F96" s="1"/>
      <c r="G96" s="1"/>
      <c r="H96" s="1" t="s">
        <v>177</v>
      </c>
      <c r="I96" s="1"/>
      <c r="J96" s="12">
        <v>42.42</v>
      </c>
      <c r="K96" s="12">
        <v>42.5</v>
      </c>
      <c r="L96" s="12">
        <f t="shared" ref="L96:L103" si="12">ROUND((J96-K96),5)</f>
        <v>-0.08</v>
      </c>
      <c r="M96" s="15">
        <f t="shared" ref="M96:M103" si="13">ROUND(IF(K96=0, IF(J96=0, 0, 1), J96/K96),5)</f>
        <v>0.99812000000000001</v>
      </c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178</v>
      </c>
      <c r="I97" s="1"/>
      <c r="J97" s="12">
        <v>4964.8100000000004</v>
      </c>
      <c r="K97" s="12">
        <v>4753.3599999999997</v>
      </c>
      <c r="L97" s="12">
        <f t="shared" si="12"/>
        <v>211.45</v>
      </c>
      <c r="M97" s="15">
        <f t="shared" si="13"/>
        <v>1.0444800000000001</v>
      </c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179</v>
      </c>
      <c r="I98" s="1"/>
      <c r="J98" s="12">
        <v>1484.06</v>
      </c>
      <c r="K98" s="12">
        <v>1862.76</v>
      </c>
      <c r="L98" s="12">
        <f t="shared" si="12"/>
        <v>-378.7</v>
      </c>
      <c r="M98" s="15">
        <f t="shared" si="13"/>
        <v>0.79669999999999996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180</v>
      </c>
      <c r="I99" s="1"/>
      <c r="J99" s="12">
        <v>7411.5</v>
      </c>
      <c r="K99" s="12">
        <v>5907.5</v>
      </c>
      <c r="L99" s="12">
        <f t="shared" si="12"/>
        <v>1504</v>
      </c>
      <c r="M99" s="15">
        <f t="shared" si="13"/>
        <v>1.2545900000000001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181</v>
      </c>
      <c r="I100" s="1"/>
      <c r="J100" s="12">
        <v>0</v>
      </c>
      <c r="K100" s="12">
        <v>416.66</v>
      </c>
      <c r="L100" s="12">
        <f t="shared" si="12"/>
        <v>-416.66</v>
      </c>
      <c r="M100" s="15">
        <f t="shared" si="13"/>
        <v>0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182</v>
      </c>
      <c r="I101" s="1"/>
      <c r="J101" s="12">
        <v>56</v>
      </c>
      <c r="K101" s="12">
        <v>0</v>
      </c>
      <c r="L101" s="12">
        <f t="shared" si="12"/>
        <v>56</v>
      </c>
      <c r="M101" s="15">
        <f t="shared" si="13"/>
        <v>1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183</v>
      </c>
      <c r="I102" s="1"/>
      <c r="J102" s="3">
        <v>0</v>
      </c>
      <c r="K102" s="3">
        <v>0</v>
      </c>
      <c r="L102" s="3">
        <f t="shared" si="12"/>
        <v>0</v>
      </c>
      <c r="M102" s="18">
        <f t="shared" si="13"/>
        <v>0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184</v>
      </c>
      <c r="H103" s="1"/>
      <c r="I103" s="1"/>
      <c r="J103" s="12">
        <f>ROUND(SUM(J95:J102),5)</f>
        <v>13958.79</v>
      </c>
      <c r="K103" s="12">
        <f>ROUND(SUM(K95:K102),5)</f>
        <v>12982.78</v>
      </c>
      <c r="L103" s="12">
        <f t="shared" si="12"/>
        <v>976.01</v>
      </c>
      <c r="M103" s="15">
        <f t="shared" si="13"/>
        <v>1.07518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185</v>
      </c>
      <c r="H104" s="1"/>
      <c r="I104" s="1"/>
      <c r="J104" s="12"/>
      <c r="K104" s="12"/>
      <c r="L104" s="1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186</v>
      </c>
      <c r="I105" s="1"/>
      <c r="J105" s="12">
        <v>1420.86</v>
      </c>
      <c r="K105" s="12">
        <v>705.76</v>
      </c>
      <c r="L105" s="12">
        <f t="shared" ref="L105:L111" si="14">ROUND((J105-K105),5)</f>
        <v>715.1</v>
      </c>
      <c r="M105" s="15">
        <f t="shared" ref="M105:M111" si="15">ROUND(IF(K105=0, IF(J105=0, 0, 1), J105/K105),5)</f>
        <v>2.0132300000000001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187</v>
      </c>
      <c r="I106" s="1"/>
      <c r="J106" s="12">
        <v>1178.79</v>
      </c>
      <c r="K106" s="12">
        <v>1175.28</v>
      </c>
      <c r="L106" s="12">
        <f t="shared" si="14"/>
        <v>3.51</v>
      </c>
      <c r="M106" s="15">
        <f t="shared" si="15"/>
        <v>1.00299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188</v>
      </c>
      <c r="I107" s="1"/>
      <c r="J107" s="12">
        <v>234.48</v>
      </c>
      <c r="K107" s="12">
        <v>281.41000000000003</v>
      </c>
      <c r="L107" s="12">
        <f t="shared" si="14"/>
        <v>-46.93</v>
      </c>
      <c r="M107" s="15">
        <f t="shared" si="15"/>
        <v>0.83323000000000003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189</v>
      </c>
      <c r="I108" s="1"/>
      <c r="J108" s="3">
        <v>31.8</v>
      </c>
      <c r="K108" s="3">
        <v>0</v>
      </c>
      <c r="L108" s="3">
        <f t="shared" si="14"/>
        <v>31.8</v>
      </c>
      <c r="M108" s="18">
        <f t="shared" si="15"/>
        <v>1</v>
      </c>
    </row>
    <row r="109" spans="1:13" x14ac:dyDescent="0.25">
      <c r="A109" s="1"/>
      <c r="B109" s="1"/>
      <c r="C109" s="1"/>
      <c r="D109" s="1"/>
      <c r="E109" s="1"/>
      <c r="F109" s="1"/>
      <c r="G109" s="1" t="s">
        <v>190</v>
      </c>
      <c r="H109" s="1"/>
      <c r="I109" s="1"/>
      <c r="J109" s="12">
        <f>ROUND(SUM(J104:J108),5)</f>
        <v>2865.93</v>
      </c>
      <c r="K109" s="12">
        <f>ROUND(SUM(K104:K108),5)</f>
        <v>2162.4499999999998</v>
      </c>
      <c r="L109" s="12">
        <f t="shared" si="14"/>
        <v>703.48</v>
      </c>
      <c r="M109" s="15">
        <f t="shared" si="15"/>
        <v>1.3253200000000001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 t="s">
        <v>191</v>
      </c>
      <c r="H110" s="1"/>
      <c r="I110" s="1"/>
      <c r="J110" s="3">
        <v>0</v>
      </c>
      <c r="K110" s="3">
        <v>0</v>
      </c>
      <c r="L110" s="3">
        <f t="shared" si="14"/>
        <v>0</v>
      </c>
      <c r="M110" s="18">
        <f t="shared" si="15"/>
        <v>0</v>
      </c>
    </row>
    <row r="111" spans="1:13" x14ac:dyDescent="0.25">
      <c r="A111" s="1"/>
      <c r="B111" s="1"/>
      <c r="C111" s="1"/>
      <c r="D111" s="1"/>
      <c r="E111" s="1"/>
      <c r="F111" s="1" t="s">
        <v>192</v>
      </c>
      <c r="G111" s="1"/>
      <c r="H111" s="1"/>
      <c r="I111" s="1"/>
      <c r="J111" s="12">
        <f>ROUND(J70+SUM(J93:J94)+J103+SUM(J109:J110),5)</f>
        <v>83427.710000000006</v>
      </c>
      <c r="K111" s="12">
        <f>ROUND(K70+SUM(K93:K94)+K103+SUM(K109:K110),5)</f>
        <v>85775.4</v>
      </c>
      <c r="L111" s="12">
        <f t="shared" si="14"/>
        <v>-2347.69</v>
      </c>
      <c r="M111" s="15">
        <f t="shared" si="15"/>
        <v>0.97262999999999999</v>
      </c>
    </row>
    <row r="112" spans="1:13" x14ac:dyDescent="0.25">
      <c r="A112" s="1"/>
      <c r="B112" s="1"/>
      <c r="C112" s="1"/>
      <c r="D112" s="1"/>
      <c r="E112" s="1"/>
      <c r="F112" s="1" t="s">
        <v>193</v>
      </c>
      <c r="G112" s="1"/>
      <c r="H112" s="1"/>
      <c r="I112" s="1"/>
      <c r="J112" s="12"/>
      <c r="K112" s="12"/>
      <c r="L112" s="12"/>
      <c r="M112" s="15"/>
    </row>
    <row r="113" spans="1:13" x14ac:dyDescent="0.25">
      <c r="A113" s="1"/>
      <c r="B113" s="1"/>
      <c r="C113" s="1"/>
      <c r="D113" s="1"/>
      <c r="E113" s="1"/>
      <c r="F113" s="1"/>
      <c r="G113" s="1" t="s">
        <v>194</v>
      </c>
      <c r="H113" s="1"/>
      <c r="I113" s="1"/>
      <c r="J113" s="12">
        <v>0</v>
      </c>
      <c r="K113" s="12">
        <v>184.11</v>
      </c>
      <c r="L113" s="12">
        <f t="shared" ref="L113:L118" si="16">ROUND((J113-K113),5)</f>
        <v>-184.11</v>
      </c>
      <c r="M113" s="15">
        <f t="shared" ref="M113:M118" si="17">ROUND(IF(K113=0, IF(J113=0, 0, 1), J113/K113),5)</f>
        <v>0</v>
      </c>
    </row>
    <row r="114" spans="1:13" x14ac:dyDescent="0.25">
      <c r="A114" s="1"/>
      <c r="B114" s="1"/>
      <c r="C114" s="1"/>
      <c r="D114" s="1"/>
      <c r="E114" s="1"/>
      <c r="F114" s="1"/>
      <c r="G114" s="1" t="s">
        <v>195</v>
      </c>
      <c r="H114" s="1"/>
      <c r="I114" s="1"/>
      <c r="J114" s="12">
        <v>1960</v>
      </c>
      <c r="K114" s="12">
        <v>2276.66</v>
      </c>
      <c r="L114" s="12">
        <f t="shared" si="16"/>
        <v>-316.66000000000003</v>
      </c>
      <c r="M114" s="15">
        <f t="shared" si="17"/>
        <v>0.86090999999999995</v>
      </c>
    </row>
    <row r="115" spans="1:13" x14ac:dyDescent="0.25">
      <c r="A115" s="1"/>
      <c r="B115" s="1"/>
      <c r="C115" s="1"/>
      <c r="D115" s="1"/>
      <c r="E115" s="1"/>
      <c r="F115" s="1"/>
      <c r="G115" s="1" t="s">
        <v>196</v>
      </c>
      <c r="H115" s="1"/>
      <c r="I115" s="1"/>
      <c r="J115" s="12">
        <v>0</v>
      </c>
      <c r="K115" s="12">
        <v>0</v>
      </c>
      <c r="L115" s="12">
        <f t="shared" si="16"/>
        <v>0</v>
      </c>
      <c r="M115" s="15">
        <f t="shared" si="17"/>
        <v>0</v>
      </c>
    </row>
    <row r="116" spans="1:13" x14ac:dyDescent="0.25">
      <c r="A116" s="1"/>
      <c r="B116" s="1"/>
      <c r="C116" s="1"/>
      <c r="D116" s="1"/>
      <c r="E116" s="1"/>
      <c r="F116" s="1"/>
      <c r="G116" s="1" t="s">
        <v>197</v>
      </c>
      <c r="H116" s="1"/>
      <c r="I116" s="1"/>
      <c r="J116" s="12">
        <v>0</v>
      </c>
      <c r="K116" s="12">
        <v>0</v>
      </c>
      <c r="L116" s="12">
        <f t="shared" si="16"/>
        <v>0</v>
      </c>
      <c r="M116" s="15">
        <f t="shared" si="17"/>
        <v>0</v>
      </c>
    </row>
    <row r="117" spans="1:13" ht="15.75" thickBot="1" x14ac:dyDescent="0.3">
      <c r="A117" s="1"/>
      <c r="B117" s="1"/>
      <c r="C117" s="1"/>
      <c r="D117" s="1"/>
      <c r="E117" s="1"/>
      <c r="F117" s="1"/>
      <c r="G117" s="1" t="s">
        <v>198</v>
      </c>
      <c r="H117" s="1"/>
      <c r="I117" s="1"/>
      <c r="J117" s="3">
        <v>0</v>
      </c>
      <c r="K117" s="3">
        <v>0</v>
      </c>
      <c r="L117" s="3">
        <f t="shared" si="16"/>
        <v>0</v>
      </c>
      <c r="M117" s="18">
        <f t="shared" si="17"/>
        <v>0</v>
      </c>
    </row>
    <row r="118" spans="1:13" x14ac:dyDescent="0.25">
      <c r="A118" s="1"/>
      <c r="B118" s="1"/>
      <c r="C118" s="1"/>
      <c r="D118" s="1"/>
      <c r="E118" s="1"/>
      <c r="F118" s="1" t="s">
        <v>199</v>
      </c>
      <c r="G118" s="1"/>
      <c r="H118" s="1"/>
      <c r="I118" s="1"/>
      <c r="J118" s="12">
        <f>ROUND(SUM(J112:J117),5)</f>
        <v>1960</v>
      </c>
      <c r="K118" s="12">
        <f>ROUND(SUM(K112:K117),5)</f>
        <v>2460.77</v>
      </c>
      <c r="L118" s="12">
        <f t="shared" si="16"/>
        <v>-500.77</v>
      </c>
      <c r="M118" s="15">
        <f t="shared" si="17"/>
        <v>0.79649999999999999</v>
      </c>
    </row>
    <row r="119" spans="1:13" x14ac:dyDescent="0.25">
      <c r="A119" s="1"/>
      <c r="B119" s="1"/>
      <c r="C119" s="1"/>
      <c r="D119" s="1"/>
      <c r="E119" s="1"/>
      <c r="F119" s="1" t="s">
        <v>200</v>
      </c>
      <c r="G119" s="1"/>
      <c r="H119" s="1"/>
      <c r="I119" s="1"/>
      <c r="J119" s="12"/>
      <c r="K119" s="12"/>
      <c r="L119" s="12"/>
      <c r="M119" s="15"/>
    </row>
    <row r="120" spans="1:13" x14ac:dyDescent="0.25">
      <c r="A120" s="1"/>
      <c r="B120" s="1"/>
      <c r="C120" s="1"/>
      <c r="D120" s="1"/>
      <c r="E120" s="1"/>
      <c r="F120" s="1"/>
      <c r="G120" s="1" t="s">
        <v>201</v>
      </c>
      <c r="H120" s="1"/>
      <c r="I120" s="1"/>
      <c r="J120" s="12">
        <v>0</v>
      </c>
      <c r="K120" s="12">
        <v>500</v>
      </c>
      <c r="L120" s="12">
        <f>ROUND((J120-K120),5)</f>
        <v>-500</v>
      </c>
      <c r="M120" s="15">
        <f>ROUND(IF(K120=0, IF(J120=0, 0, 1), J120/K120),5)</f>
        <v>0</v>
      </c>
    </row>
    <row r="121" spans="1:13" x14ac:dyDescent="0.25">
      <c r="A121" s="1"/>
      <c r="B121" s="1"/>
      <c r="C121" s="1"/>
      <c r="D121" s="1"/>
      <c r="E121" s="1"/>
      <c r="F121" s="1"/>
      <c r="G121" s="1" t="s">
        <v>202</v>
      </c>
      <c r="H121" s="1"/>
      <c r="I121" s="1"/>
      <c r="J121" s="12"/>
      <c r="K121" s="12"/>
      <c r="L121" s="12"/>
      <c r="M121" s="15"/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203</v>
      </c>
      <c r="I122" s="1"/>
      <c r="J122" s="12"/>
      <c r="K122" s="12"/>
      <c r="L122" s="1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 t="s">
        <v>204</v>
      </c>
      <c r="J123" s="12">
        <v>30.63</v>
      </c>
      <c r="K123" s="12">
        <v>0</v>
      </c>
      <c r="L123" s="12">
        <f>ROUND((J123-K123),5)</f>
        <v>30.63</v>
      </c>
      <c r="M123" s="15">
        <f>ROUND(IF(K123=0, IF(J123=0, 0, 1), J123/K123),5)</f>
        <v>1</v>
      </c>
    </row>
    <row r="124" spans="1:13" ht="15.75" thickBot="1" x14ac:dyDescent="0.3">
      <c r="A124" s="1"/>
      <c r="B124" s="1"/>
      <c r="C124" s="1"/>
      <c r="D124" s="1"/>
      <c r="E124" s="1"/>
      <c r="F124" s="1"/>
      <c r="G124" s="1"/>
      <c r="H124" s="1"/>
      <c r="I124" s="1" t="s">
        <v>205</v>
      </c>
      <c r="J124" s="3">
        <v>3480.76</v>
      </c>
      <c r="K124" s="3">
        <v>3098.12</v>
      </c>
      <c r="L124" s="3">
        <f>ROUND((J124-K124),5)</f>
        <v>382.64</v>
      </c>
      <c r="M124" s="18">
        <f>ROUND(IF(K124=0, IF(J124=0, 0, 1), J124/K124),5)</f>
        <v>1.12351</v>
      </c>
    </row>
    <row r="125" spans="1:13" x14ac:dyDescent="0.25">
      <c r="A125" s="1"/>
      <c r="B125" s="1"/>
      <c r="C125" s="1"/>
      <c r="D125" s="1"/>
      <c r="E125" s="1"/>
      <c r="F125" s="1"/>
      <c r="G125" s="1"/>
      <c r="H125" s="1" t="s">
        <v>206</v>
      </c>
      <c r="I125" s="1"/>
      <c r="J125" s="12">
        <f>ROUND(SUM(J122:J124),5)</f>
        <v>3511.39</v>
      </c>
      <c r="K125" s="12">
        <f>ROUND(SUM(K122:K124),5)</f>
        <v>3098.12</v>
      </c>
      <c r="L125" s="12">
        <f>ROUND((J125-K125),5)</f>
        <v>413.27</v>
      </c>
      <c r="M125" s="15">
        <f>ROUND(IF(K125=0, IF(J125=0, 0, 1), J125/K125),5)</f>
        <v>1.1333899999999999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207</v>
      </c>
      <c r="I126" s="1"/>
      <c r="J126" s="12"/>
      <c r="K126" s="12"/>
      <c r="L126" s="12"/>
      <c r="M126" s="15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 t="s">
        <v>208</v>
      </c>
      <c r="J127" s="12">
        <v>0</v>
      </c>
      <c r="K127" s="12">
        <v>0</v>
      </c>
      <c r="L127" s="12">
        <f>ROUND((J127-K127),5)</f>
        <v>0</v>
      </c>
      <c r="M127" s="15">
        <f>ROUND(IF(K127=0, IF(J127=0, 0, 1), J127/K127),5)</f>
        <v>0</v>
      </c>
    </row>
    <row r="128" spans="1:13" ht="15.75" thickBot="1" x14ac:dyDescent="0.3">
      <c r="A128" s="1"/>
      <c r="B128" s="1"/>
      <c r="C128" s="1"/>
      <c r="D128" s="1"/>
      <c r="E128" s="1"/>
      <c r="F128" s="1"/>
      <c r="G128" s="1"/>
      <c r="H128" s="1"/>
      <c r="I128" s="1" t="s">
        <v>209</v>
      </c>
      <c r="J128" s="3">
        <v>0</v>
      </c>
      <c r="K128" s="3">
        <v>0</v>
      </c>
      <c r="L128" s="3">
        <f>ROUND((J128-K128),5)</f>
        <v>0</v>
      </c>
      <c r="M128" s="18">
        <f>ROUND(IF(K128=0, IF(J128=0, 0, 1), J128/K128),5)</f>
        <v>0</v>
      </c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210</v>
      </c>
      <c r="I129" s="1"/>
      <c r="J129" s="12">
        <f>ROUND(SUM(J126:J128),5)</f>
        <v>0</v>
      </c>
      <c r="K129" s="12">
        <f>ROUND(SUM(K126:K128),5)</f>
        <v>0</v>
      </c>
      <c r="L129" s="12">
        <f>ROUND((J129-K129),5)</f>
        <v>0</v>
      </c>
      <c r="M129" s="15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211</v>
      </c>
      <c r="I130" s="1"/>
      <c r="J130" s="12"/>
      <c r="K130" s="12"/>
      <c r="L130" s="12"/>
      <c r="M130" s="15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 t="s">
        <v>212</v>
      </c>
      <c r="J131" s="12">
        <v>0</v>
      </c>
      <c r="K131" s="12">
        <v>0</v>
      </c>
      <c r="L131" s="12">
        <f t="shared" ref="L131:L136" si="18">ROUND((J131-K131),5)</f>
        <v>0</v>
      </c>
      <c r="M131" s="15">
        <f t="shared" ref="M131:M136" si="19">ROUND(IF(K131=0, IF(J131=0, 0, 1), J131/K131),5)</f>
        <v>0</v>
      </c>
    </row>
    <row r="132" spans="1:13" ht="15.75" thickBot="1" x14ac:dyDescent="0.3">
      <c r="A132" s="1"/>
      <c r="B132" s="1"/>
      <c r="C132" s="1"/>
      <c r="D132" s="1"/>
      <c r="E132" s="1"/>
      <c r="F132" s="1"/>
      <c r="G132" s="1"/>
      <c r="H132" s="1"/>
      <c r="I132" s="1" t="s">
        <v>213</v>
      </c>
      <c r="J132" s="3">
        <v>0</v>
      </c>
      <c r="K132" s="3">
        <v>0</v>
      </c>
      <c r="L132" s="3">
        <f t="shared" si="18"/>
        <v>0</v>
      </c>
      <c r="M132" s="18">
        <f t="shared" si="19"/>
        <v>0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214</v>
      </c>
      <c r="I133" s="1"/>
      <c r="J133" s="12">
        <f>ROUND(SUM(J130:J132),5)</f>
        <v>0</v>
      </c>
      <c r="K133" s="12">
        <f>ROUND(SUM(K130:K132),5)</f>
        <v>0</v>
      </c>
      <c r="L133" s="12">
        <f t="shared" si="18"/>
        <v>0</v>
      </c>
      <c r="M133" s="15">
        <f t="shared" si="19"/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 t="s">
        <v>215</v>
      </c>
      <c r="I134" s="1"/>
      <c r="J134" s="3">
        <v>0</v>
      </c>
      <c r="K134" s="3">
        <v>0</v>
      </c>
      <c r="L134" s="3">
        <f t="shared" si="18"/>
        <v>0</v>
      </c>
      <c r="M134" s="18">
        <f t="shared" si="19"/>
        <v>0</v>
      </c>
    </row>
    <row r="135" spans="1:13" x14ac:dyDescent="0.25">
      <c r="A135" s="1"/>
      <c r="B135" s="1"/>
      <c r="C135" s="1"/>
      <c r="D135" s="1"/>
      <c r="E135" s="1"/>
      <c r="F135" s="1"/>
      <c r="G135" s="1" t="s">
        <v>216</v>
      </c>
      <c r="H135" s="1"/>
      <c r="I135" s="1"/>
      <c r="J135" s="12">
        <f>ROUND(J121+J125+J129+SUM(J133:J134),5)</f>
        <v>3511.39</v>
      </c>
      <c r="K135" s="12">
        <f>ROUND(K121+K125+K129+SUM(K133:K134),5)</f>
        <v>3098.12</v>
      </c>
      <c r="L135" s="12">
        <f t="shared" si="18"/>
        <v>413.27</v>
      </c>
      <c r="M135" s="15">
        <f t="shared" si="19"/>
        <v>1.1333899999999999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217</v>
      </c>
      <c r="H136" s="1"/>
      <c r="I136" s="1"/>
      <c r="J136" s="12">
        <v>0</v>
      </c>
      <c r="K136" s="12">
        <v>0</v>
      </c>
      <c r="L136" s="12">
        <f t="shared" si="18"/>
        <v>0</v>
      </c>
      <c r="M136" s="15">
        <f t="shared" si="19"/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218</v>
      </c>
      <c r="H137" s="1"/>
      <c r="I137" s="1"/>
      <c r="J137" s="12"/>
      <c r="K137" s="12"/>
      <c r="L137" s="12"/>
      <c r="M137" s="15"/>
    </row>
    <row r="138" spans="1:13" x14ac:dyDescent="0.25">
      <c r="A138" s="1"/>
      <c r="B138" s="1"/>
      <c r="C138" s="1"/>
      <c r="D138" s="1"/>
      <c r="E138" s="1"/>
      <c r="F138" s="1"/>
      <c r="G138" s="1"/>
      <c r="H138" s="1" t="s">
        <v>219</v>
      </c>
      <c r="I138" s="1"/>
      <c r="J138" s="12">
        <v>-138.44</v>
      </c>
      <c r="K138" s="12">
        <v>235.84</v>
      </c>
      <c r="L138" s="12">
        <f t="shared" ref="L138:L144" si="20">ROUND((J138-K138),5)</f>
        <v>-374.28</v>
      </c>
      <c r="M138" s="15">
        <f t="shared" ref="M138:M144" si="21">ROUND(IF(K138=0, IF(J138=0, 0, 1), J138/K138),5)</f>
        <v>-0.58701000000000003</v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220</v>
      </c>
      <c r="I139" s="1"/>
      <c r="J139" s="12">
        <v>0</v>
      </c>
      <c r="K139" s="12">
        <v>121.62</v>
      </c>
      <c r="L139" s="12">
        <f t="shared" si="20"/>
        <v>-121.62</v>
      </c>
      <c r="M139" s="15">
        <f t="shared" si="21"/>
        <v>0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221</v>
      </c>
      <c r="I140" s="1"/>
      <c r="J140" s="12">
        <v>387.58</v>
      </c>
      <c r="K140" s="12">
        <v>359.14</v>
      </c>
      <c r="L140" s="12">
        <f t="shared" si="20"/>
        <v>28.44</v>
      </c>
      <c r="M140" s="15">
        <f t="shared" si="21"/>
        <v>1.0791900000000001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222</v>
      </c>
      <c r="I141" s="1"/>
      <c r="J141" s="12">
        <v>94.6</v>
      </c>
      <c r="K141" s="12">
        <v>88.78</v>
      </c>
      <c r="L141" s="12">
        <f t="shared" si="20"/>
        <v>5.82</v>
      </c>
      <c r="M141" s="15">
        <f t="shared" si="21"/>
        <v>1.0655600000000001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223</v>
      </c>
      <c r="I142" s="1"/>
      <c r="J142" s="12">
        <v>94.6</v>
      </c>
      <c r="K142" s="12">
        <v>88.78</v>
      </c>
      <c r="L142" s="12">
        <f t="shared" si="20"/>
        <v>5.82</v>
      </c>
      <c r="M142" s="15">
        <f t="shared" si="21"/>
        <v>1.0655600000000001</v>
      </c>
    </row>
    <row r="143" spans="1:13" ht="15.75" thickBot="1" x14ac:dyDescent="0.3">
      <c r="A143" s="1"/>
      <c r="B143" s="1"/>
      <c r="C143" s="1"/>
      <c r="D143" s="1"/>
      <c r="E143" s="1"/>
      <c r="F143" s="1"/>
      <c r="G143" s="1"/>
      <c r="H143" s="1" t="s">
        <v>224</v>
      </c>
      <c r="I143" s="1"/>
      <c r="J143" s="3">
        <v>0</v>
      </c>
      <c r="K143" s="3">
        <v>0</v>
      </c>
      <c r="L143" s="3">
        <f t="shared" si="20"/>
        <v>0</v>
      </c>
      <c r="M143" s="18">
        <f t="shared" si="21"/>
        <v>0</v>
      </c>
    </row>
    <row r="144" spans="1:13" x14ac:dyDescent="0.25">
      <c r="A144" s="1"/>
      <c r="B144" s="1"/>
      <c r="C144" s="1"/>
      <c r="D144" s="1"/>
      <c r="E144" s="1"/>
      <c r="F144" s="1"/>
      <c r="G144" s="1" t="s">
        <v>225</v>
      </c>
      <c r="H144" s="1"/>
      <c r="I144" s="1"/>
      <c r="J144" s="12">
        <f>ROUND(SUM(J137:J143),5)</f>
        <v>438.34</v>
      </c>
      <c r="K144" s="12">
        <f>ROUND(SUM(K137:K143),5)</f>
        <v>894.16</v>
      </c>
      <c r="L144" s="12">
        <f t="shared" si="20"/>
        <v>-455.82</v>
      </c>
      <c r="M144" s="15">
        <f t="shared" si="21"/>
        <v>0.49023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226</v>
      </c>
      <c r="H145" s="1"/>
      <c r="I145" s="1"/>
      <c r="J145" s="12"/>
      <c r="K145" s="12"/>
      <c r="L145" s="12"/>
      <c r="M145" s="15"/>
    </row>
    <row r="146" spans="1:13" x14ac:dyDescent="0.25">
      <c r="A146" s="1"/>
      <c r="B146" s="1"/>
      <c r="C146" s="1"/>
      <c r="D146" s="1"/>
      <c r="E146" s="1"/>
      <c r="F146" s="1"/>
      <c r="G146" s="1"/>
      <c r="H146" s="1" t="s">
        <v>227</v>
      </c>
      <c r="I146" s="1"/>
      <c r="J146" s="12"/>
      <c r="K146" s="12"/>
      <c r="L146" s="12"/>
      <c r="M146" s="15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 t="s">
        <v>228</v>
      </c>
      <c r="J147" s="12">
        <v>1859.5</v>
      </c>
      <c r="K147" s="12">
        <v>1871.62</v>
      </c>
      <c r="L147" s="12">
        <f t="shared" ref="L147:L160" si="22">ROUND((J147-K147),5)</f>
        <v>-12.12</v>
      </c>
      <c r="M147" s="15">
        <f t="shared" ref="M147:M160" si="23">ROUND(IF(K147=0, IF(J147=0, 0, 1), J147/K147),5)</f>
        <v>0.99351999999999996</v>
      </c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 t="s">
        <v>229</v>
      </c>
      <c r="J148" s="12">
        <v>52.41</v>
      </c>
      <c r="K148" s="12">
        <v>466.98</v>
      </c>
      <c r="L148" s="12">
        <f t="shared" si="22"/>
        <v>-414.57</v>
      </c>
      <c r="M148" s="15">
        <f t="shared" si="23"/>
        <v>0.11223</v>
      </c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230</v>
      </c>
      <c r="J149" s="12">
        <v>24.95</v>
      </c>
      <c r="K149" s="12">
        <v>309.33</v>
      </c>
      <c r="L149" s="12">
        <f t="shared" si="22"/>
        <v>-284.38</v>
      </c>
      <c r="M149" s="15">
        <f t="shared" si="23"/>
        <v>8.0659999999999996E-2</v>
      </c>
    </row>
    <row r="150" spans="1:13" ht="15.75" thickBot="1" x14ac:dyDescent="0.3">
      <c r="A150" s="1"/>
      <c r="B150" s="1"/>
      <c r="C150" s="1"/>
      <c r="D150" s="1"/>
      <c r="E150" s="1"/>
      <c r="F150" s="1"/>
      <c r="G150" s="1"/>
      <c r="H150" s="1"/>
      <c r="I150" s="1" t="s">
        <v>231</v>
      </c>
      <c r="J150" s="3">
        <v>0</v>
      </c>
      <c r="K150" s="3">
        <v>0</v>
      </c>
      <c r="L150" s="3">
        <f t="shared" si="22"/>
        <v>0</v>
      </c>
      <c r="M150" s="18">
        <f t="shared" si="23"/>
        <v>0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 t="s">
        <v>232</v>
      </c>
      <c r="I151" s="1"/>
      <c r="J151" s="12">
        <f>ROUND(SUM(J146:J150),5)</f>
        <v>1936.86</v>
      </c>
      <c r="K151" s="12">
        <f>ROUND(SUM(K146:K150),5)</f>
        <v>2647.93</v>
      </c>
      <c r="L151" s="12">
        <f t="shared" si="22"/>
        <v>-711.07</v>
      </c>
      <c r="M151" s="15">
        <f t="shared" si="23"/>
        <v>0.73146</v>
      </c>
    </row>
    <row r="152" spans="1:13" x14ac:dyDescent="0.25">
      <c r="A152" s="1"/>
      <c r="B152" s="1"/>
      <c r="C152" s="1"/>
      <c r="D152" s="1"/>
      <c r="E152" s="1"/>
      <c r="F152" s="1"/>
      <c r="G152" s="1"/>
      <c r="H152" s="1" t="s">
        <v>233</v>
      </c>
      <c r="I152" s="1"/>
      <c r="J152" s="12">
        <v>0</v>
      </c>
      <c r="K152" s="12">
        <v>185.78</v>
      </c>
      <c r="L152" s="12">
        <f t="shared" si="22"/>
        <v>-185.78</v>
      </c>
      <c r="M152" s="15">
        <f t="shared" si="23"/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234</v>
      </c>
      <c r="I153" s="1"/>
      <c r="J153" s="12">
        <v>179.98</v>
      </c>
      <c r="K153" s="12">
        <v>183.34</v>
      </c>
      <c r="L153" s="12">
        <f t="shared" si="22"/>
        <v>-3.36</v>
      </c>
      <c r="M153" s="15">
        <f t="shared" si="23"/>
        <v>0.98167000000000004</v>
      </c>
    </row>
    <row r="154" spans="1:13" ht="15.75" thickBot="1" x14ac:dyDescent="0.3">
      <c r="A154" s="1"/>
      <c r="B154" s="1"/>
      <c r="C154" s="1"/>
      <c r="D154" s="1"/>
      <c r="E154" s="1"/>
      <c r="F154" s="1"/>
      <c r="G154" s="1"/>
      <c r="H154" s="1" t="s">
        <v>235</v>
      </c>
      <c r="I154" s="1"/>
      <c r="J154" s="3">
        <v>0</v>
      </c>
      <c r="K154" s="3">
        <v>0</v>
      </c>
      <c r="L154" s="3">
        <f t="shared" si="22"/>
        <v>0</v>
      </c>
      <c r="M154" s="18">
        <f t="shared" si="23"/>
        <v>0</v>
      </c>
    </row>
    <row r="155" spans="1:13" x14ac:dyDescent="0.25">
      <c r="A155" s="1"/>
      <c r="B155" s="1"/>
      <c r="C155" s="1"/>
      <c r="D155" s="1"/>
      <c r="E155" s="1"/>
      <c r="F155" s="1"/>
      <c r="G155" s="1" t="s">
        <v>236</v>
      </c>
      <c r="H155" s="1"/>
      <c r="I155" s="1"/>
      <c r="J155" s="12">
        <f>ROUND(J145+SUM(J151:J154),5)</f>
        <v>2116.84</v>
      </c>
      <c r="K155" s="12">
        <f>ROUND(K145+SUM(K151:K154),5)</f>
        <v>3017.05</v>
      </c>
      <c r="L155" s="12">
        <f t="shared" si="22"/>
        <v>-900.21</v>
      </c>
      <c r="M155" s="15">
        <f t="shared" si="23"/>
        <v>0.70162999999999998</v>
      </c>
    </row>
    <row r="156" spans="1:13" x14ac:dyDescent="0.25">
      <c r="A156" s="1"/>
      <c r="B156" s="1"/>
      <c r="C156" s="1"/>
      <c r="D156" s="1"/>
      <c r="E156" s="1"/>
      <c r="F156" s="1"/>
      <c r="G156" s="1" t="s">
        <v>237</v>
      </c>
      <c r="H156" s="1"/>
      <c r="I156" s="1"/>
      <c r="J156" s="12">
        <v>183</v>
      </c>
      <c r="K156" s="12">
        <v>172.75</v>
      </c>
      <c r="L156" s="12">
        <f t="shared" si="22"/>
        <v>10.25</v>
      </c>
      <c r="M156" s="15">
        <f t="shared" si="23"/>
        <v>1.0593300000000001</v>
      </c>
    </row>
    <row r="157" spans="1:13" ht="15.75" thickBot="1" x14ac:dyDescent="0.3">
      <c r="A157" s="1"/>
      <c r="B157" s="1"/>
      <c r="C157" s="1"/>
      <c r="D157" s="1"/>
      <c r="E157" s="1"/>
      <c r="F157" s="1"/>
      <c r="G157" s="1" t="s">
        <v>238</v>
      </c>
      <c r="H157" s="1"/>
      <c r="I157" s="1"/>
      <c r="J157" s="3">
        <v>0</v>
      </c>
      <c r="K157" s="3">
        <v>0</v>
      </c>
      <c r="L157" s="3">
        <f t="shared" si="22"/>
        <v>0</v>
      </c>
      <c r="M157" s="18">
        <f t="shared" si="23"/>
        <v>0</v>
      </c>
    </row>
    <row r="158" spans="1:13" x14ac:dyDescent="0.25">
      <c r="A158" s="1"/>
      <c r="B158" s="1"/>
      <c r="C158" s="1"/>
      <c r="D158" s="1"/>
      <c r="E158" s="1"/>
      <c r="F158" s="1" t="s">
        <v>239</v>
      </c>
      <c r="G158" s="1"/>
      <c r="H158" s="1"/>
      <c r="I158" s="1"/>
      <c r="J158" s="12">
        <f>ROUND(SUM(J119:J120)+SUM(J135:J136)+J144+SUM(J155:J157),5)</f>
        <v>6249.57</v>
      </c>
      <c r="K158" s="12">
        <f>ROUND(SUM(K119:K120)+SUM(K135:K136)+K144+SUM(K155:K157),5)</f>
        <v>7682.08</v>
      </c>
      <c r="L158" s="12">
        <f t="shared" si="22"/>
        <v>-1432.51</v>
      </c>
      <c r="M158" s="15">
        <f t="shared" si="23"/>
        <v>0.81352999999999998</v>
      </c>
    </row>
    <row r="159" spans="1:13" ht="15.75" thickBot="1" x14ac:dyDescent="0.3">
      <c r="A159" s="1"/>
      <c r="B159" s="1"/>
      <c r="C159" s="1"/>
      <c r="D159" s="1"/>
      <c r="E159" s="1"/>
      <c r="F159" s="1" t="s">
        <v>240</v>
      </c>
      <c r="G159" s="1"/>
      <c r="H159" s="1"/>
      <c r="I159" s="1"/>
      <c r="J159" s="3">
        <v>0</v>
      </c>
      <c r="K159" s="3">
        <v>0</v>
      </c>
      <c r="L159" s="3">
        <f t="shared" si="22"/>
        <v>0</v>
      </c>
      <c r="M159" s="18">
        <f t="shared" si="23"/>
        <v>0</v>
      </c>
    </row>
    <row r="160" spans="1:13" x14ac:dyDescent="0.25">
      <c r="A160" s="1"/>
      <c r="B160" s="1"/>
      <c r="C160" s="1"/>
      <c r="D160" s="1"/>
      <c r="E160" s="1" t="s">
        <v>241</v>
      </c>
      <c r="F160" s="1"/>
      <c r="G160" s="1"/>
      <c r="H160" s="1"/>
      <c r="I160" s="1"/>
      <c r="J160" s="12">
        <f>ROUND(SUM(J41:J47)+J52+J60+J69+J111+J118+SUM(J158:J159),5)</f>
        <v>95428.17</v>
      </c>
      <c r="K160" s="12">
        <f>ROUND(SUM(K41:K47)+K52+K60+K69+K111+K118+SUM(K158:K159),5)</f>
        <v>100789.18</v>
      </c>
      <c r="L160" s="12">
        <f t="shared" si="22"/>
        <v>-5361.01</v>
      </c>
      <c r="M160" s="15">
        <f t="shared" si="23"/>
        <v>0.94681000000000004</v>
      </c>
    </row>
    <row r="161" spans="1:13" x14ac:dyDescent="0.25">
      <c r="A161" s="1"/>
      <c r="B161" s="1"/>
      <c r="C161" s="1"/>
      <c r="D161" s="1"/>
      <c r="E161" s="1" t="s">
        <v>242</v>
      </c>
      <c r="F161" s="1"/>
      <c r="G161" s="1"/>
      <c r="H161" s="1"/>
      <c r="I161" s="1"/>
      <c r="J161" s="12"/>
      <c r="K161" s="12"/>
      <c r="L161" s="12"/>
      <c r="M161" s="15"/>
    </row>
    <row r="162" spans="1:13" x14ac:dyDescent="0.25">
      <c r="A162" s="1"/>
      <c r="B162" s="1"/>
      <c r="C162" s="1"/>
      <c r="D162" s="1"/>
      <c r="E162" s="1"/>
      <c r="F162" s="1" t="s">
        <v>243</v>
      </c>
      <c r="G162" s="1"/>
      <c r="H162" s="1"/>
      <c r="I162" s="1"/>
      <c r="J162" s="12">
        <v>25.5</v>
      </c>
      <c r="K162" s="12">
        <v>0</v>
      </c>
      <c r="L162" s="12">
        <f>ROUND((J162-K162),5)</f>
        <v>25.5</v>
      </c>
      <c r="M162" s="15">
        <f>ROUND(IF(K162=0, IF(J162=0, 0, 1), J162/K162),5)</f>
        <v>1</v>
      </c>
    </row>
    <row r="163" spans="1:13" x14ac:dyDescent="0.25">
      <c r="A163" s="1"/>
      <c r="B163" s="1"/>
      <c r="C163" s="1"/>
      <c r="D163" s="1"/>
      <c r="E163" s="1"/>
      <c r="F163" s="1" t="s">
        <v>244</v>
      </c>
      <c r="G163" s="1"/>
      <c r="H163" s="1"/>
      <c r="I163" s="1"/>
      <c r="J163" s="12">
        <v>0</v>
      </c>
      <c r="K163" s="12">
        <v>83.37</v>
      </c>
      <c r="L163" s="12">
        <f>ROUND((J163-K163),5)</f>
        <v>-83.37</v>
      </c>
      <c r="M163" s="15">
        <f>ROUND(IF(K163=0, IF(J163=0, 0, 1), J163/K163),5)</f>
        <v>0</v>
      </c>
    </row>
    <row r="164" spans="1:13" ht="15.75" thickBot="1" x14ac:dyDescent="0.3">
      <c r="A164" s="1"/>
      <c r="B164" s="1"/>
      <c r="C164" s="1"/>
      <c r="D164" s="1"/>
      <c r="E164" s="1"/>
      <c r="F164" s="1" t="s">
        <v>245</v>
      </c>
      <c r="G164" s="1"/>
      <c r="H164" s="1"/>
      <c r="I164" s="1"/>
      <c r="J164" s="3">
        <v>0</v>
      </c>
      <c r="K164" s="3">
        <v>0</v>
      </c>
      <c r="L164" s="3">
        <f>ROUND((J164-K164),5)</f>
        <v>0</v>
      </c>
      <c r="M164" s="18">
        <f>ROUND(IF(K164=0, IF(J164=0, 0, 1), J164/K164),5)</f>
        <v>0</v>
      </c>
    </row>
    <row r="165" spans="1:13" x14ac:dyDescent="0.25">
      <c r="A165" s="1"/>
      <c r="B165" s="1"/>
      <c r="C165" s="1"/>
      <c r="D165" s="1"/>
      <c r="E165" s="1" t="s">
        <v>246</v>
      </c>
      <c r="F165" s="1"/>
      <c r="G165" s="1"/>
      <c r="H165" s="1"/>
      <c r="I165" s="1"/>
      <c r="J165" s="12">
        <f>ROUND(SUM(J161:J164),5)</f>
        <v>25.5</v>
      </c>
      <c r="K165" s="12">
        <f>ROUND(SUM(K161:K164),5)</f>
        <v>83.37</v>
      </c>
      <c r="L165" s="12">
        <f>ROUND((J165-K165),5)</f>
        <v>-57.87</v>
      </c>
      <c r="M165" s="15">
        <f>ROUND(IF(K165=0, IF(J165=0, 0, 1), J165/K165),5)</f>
        <v>0.30586999999999998</v>
      </c>
    </row>
    <row r="166" spans="1:13" x14ac:dyDescent="0.25">
      <c r="A166" s="1"/>
      <c r="B166" s="1"/>
      <c r="C166" s="1"/>
      <c r="D166" s="1"/>
      <c r="E166" s="1" t="s">
        <v>247</v>
      </c>
      <c r="F166" s="1"/>
      <c r="G166" s="1"/>
      <c r="H166" s="1"/>
      <c r="I166" s="1"/>
      <c r="J166" s="12"/>
      <c r="K166" s="12"/>
      <c r="L166" s="12"/>
      <c r="M166" s="15"/>
    </row>
    <row r="167" spans="1:13" x14ac:dyDescent="0.25">
      <c r="A167" s="1"/>
      <c r="B167" s="1"/>
      <c r="C167" s="1"/>
      <c r="D167" s="1"/>
      <c r="E167" s="1"/>
      <c r="F167" s="1" t="s">
        <v>248</v>
      </c>
      <c r="G167" s="1"/>
      <c r="H167" s="1"/>
      <c r="I167" s="1"/>
      <c r="J167" s="12">
        <v>0</v>
      </c>
      <c r="K167" s="12">
        <v>2556.7399999999998</v>
      </c>
      <c r="L167" s="12">
        <f t="shared" ref="L167:L173" si="24">ROUND((J167-K167),5)</f>
        <v>-2556.7399999999998</v>
      </c>
      <c r="M167" s="15">
        <f t="shared" ref="M167:M173" si="25">ROUND(IF(K167=0, IF(J167=0, 0, 1), J167/K167),5)</f>
        <v>0</v>
      </c>
    </row>
    <row r="168" spans="1:13" x14ac:dyDescent="0.25">
      <c r="A168" s="1"/>
      <c r="B168" s="1"/>
      <c r="C168" s="1"/>
      <c r="D168" s="1"/>
      <c r="E168" s="1"/>
      <c r="F168" s="1" t="s">
        <v>249</v>
      </c>
      <c r="G168" s="1"/>
      <c r="H168" s="1"/>
      <c r="I168" s="1"/>
      <c r="J168" s="12">
        <v>1381.36</v>
      </c>
      <c r="K168" s="12">
        <v>233.74</v>
      </c>
      <c r="L168" s="12">
        <f t="shared" si="24"/>
        <v>1147.6199999999999</v>
      </c>
      <c r="M168" s="15">
        <f t="shared" si="25"/>
        <v>5.9098100000000002</v>
      </c>
    </row>
    <row r="169" spans="1:13" x14ac:dyDescent="0.25">
      <c r="A169" s="1"/>
      <c r="B169" s="1"/>
      <c r="C169" s="1"/>
      <c r="D169" s="1"/>
      <c r="E169" s="1"/>
      <c r="F169" s="1" t="s">
        <v>250</v>
      </c>
      <c r="G169" s="1"/>
      <c r="H169" s="1"/>
      <c r="I169" s="1"/>
      <c r="J169" s="12">
        <v>185.01</v>
      </c>
      <c r="K169" s="12">
        <v>141.28</v>
      </c>
      <c r="L169" s="12">
        <f t="shared" si="24"/>
        <v>43.73</v>
      </c>
      <c r="M169" s="15">
        <f t="shared" si="25"/>
        <v>1.3095300000000001</v>
      </c>
    </row>
    <row r="170" spans="1:13" x14ac:dyDescent="0.25">
      <c r="A170" s="1"/>
      <c r="B170" s="1"/>
      <c r="C170" s="1"/>
      <c r="D170" s="1"/>
      <c r="E170" s="1"/>
      <c r="F170" s="1" t="s">
        <v>251</v>
      </c>
      <c r="G170" s="1"/>
      <c r="H170" s="1"/>
      <c r="I170" s="1"/>
      <c r="J170" s="12">
        <v>0</v>
      </c>
      <c r="K170" s="12">
        <v>0</v>
      </c>
      <c r="L170" s="12">
        <f t="shared" si="24"/>
        <v>0</v>
      </c>
      <c r="M170" s="15">
        <f t="shared" si="25"/>
        <v>0</v>
      </c>
    </row>
    <row r="171" spans="1:13" x14ac:dyDescent="0.25">
      <c r="A171" s="1"/>
      <c r="B171" s="1"/>
      <c r="C171" s="1"/>
      <c r="D171" s="1"/>
      <c r="E171" s="1"/>
      <c r="F171" s="1" t="s">
        <v>252</v>
      </c>
      <c r="G171" s="1"/>
      <c r="H171" s="1"/>
      <c r="I171" s="1"/>
      <c r="J171" s="12">
        <v>0</v>
      </c>
      <c r="K171" s="12">
        <v>0</v>
      </c>
      <c r="L171" s="12">
        <f t="shared" si="24"/>
        <v>0</v>
      </c>
      <c r="M171" s="15">
        <f t="shared" si="25"/>
        <v>0</v>
      </c>
    </row>
    <row r="172" spans="1:13" ht="15.75" thickBot="1" x14ac:dyDescent="0.3">
      <c r="A172" s="1"/>
      <c r="B172" s="1"/>
      <c r="C172" s="1"/>
      <c r="D172" s="1"/>
      <c r="E172" s="1"/>
      <c r="F172" s="1" t="s">
        <v>253</v>
      </c>
      <c r="G172" s="1"/>
      <c r="H172" s="1"/>
      <c r="I172" s="1"/>
      <c r="J172" s="3">
        <v>0</v>
      </c>
      <c r="K172" s="3">
        <v>0</v>
      </c>
      <c r="L172" s="3">
        <f t="shared" si="24"/>
        <v>0</v>
      </c>
      <c r="M172" s="18">
        <f t="shared" si="25"/>
        <v>0</v>
      </c>
    </row>
    <row r="173" spans="1:13" x14ac:dyDescent="0.25">
      <c r="A173" s="1"/>
      <c r="B173" s="1"/>
      <c r="C173" s="1"/>
      <c r="D173" s="1"/>
      <c r="E173" s="1" t="s">
        <v>254</v>
      </c>
      <c r="F173" s="1"/>
      <c r="G173" s="1"/>
      <c r="H173" s="1"/>
      <c r="I173" s="1"/>
      <c r="J173" s="12">
        <f>ROUND(SUM(J166:J172),5)</f>
        <v>1566.37</v>
      </c>
      <c r="K173" s="12">
        <f>ROUND(SUM(K166:K172),5)</f>
        <v>2931.76</v>
      </c>
      <c r="L173" s="12">
        <f t="shared" si="24"/>
        <v>-1365.39</v>
      </c>
      <c r="M173" s="15">
        <f t="shared" si="25"/>
        <v>0.53427999999999998</v>
      </c>
    </row>
    <row r="174" spans="1:13" x14ac:dyDescent="0.25">
      <c r="A174" s="1"/>
      <c r="B174" s="1"/>
      <c r="C174" s="1"/>
      <c r="D174" s="1"/>
      <c r="E174" s="1" t="s">
        <v>255</v>
      </c>
      <c r="F174" s="1"/>
      <c r="G174" s="1"/>
      <c r="H174" s="1"/>
      <c r="I174" s="1"/>
      <c r="J174" s="12"/>
      <c r="K174" s="12"/>
      <c r="L174" s="12"/>
      <c r="M174" s="15"/>
    </row>
    <row r="175" spans="1:13" x14ac:dyDescent="0.25">
      <c r="A175" s="1"/>
      <c r="B175" s="1"/>
      <c r="C175" s="1"/>
      <c r="D175" s="1"/>
      <c r="E175" s="1"/>
      <c r="F175" s="1" t="s">
        <v>256</v>
      </c>
      <c r="G175" s="1"/>
      <c r="H175" s="1"/>
      <c r="I175" s="1"/>
      <c r="J175" s="12">
        <v>0</v>
      </c>
      <c r="K175" s="12">
        <v>0</v>
      </c>
      <c r="L175" s="12">
        <f>ROUND((J175-K175),5)</f>
        <v>0</v>
      </c>
      <c r="M175" s="15">
        <f>ROUND(IF(K175=0, IF(J175=0, 0, 1), J175/K175),5)</f>
        <v>0</v>
      </c>
    </row>
    <row r="176" spans="1:13" x14ac:dyDescent="0.25">
      <c r="A176" s="1"/>
      <c r="B176" s="1"/>
      <c r="C176" s="1"/>
      <c r="D176" s="1"/>
      <c r="E176" s="1"/>
      <c r="F176" s="1" t="s">
        <v>257</v>
      </c>
      <c r="G176" s="1"/>
      <c r="H176" s="1"/>
      <c r="I176" s="1"/>
      <c r="J176" s="12">
        <v>0</v>
      </c>
      <c r="K176" s="12">
        <v>83.37</v>
      </c>
      <c r="L176" s="12">
        <f>ROUND((J176-K176),5)</f>
        <v>-83.37</v>
      </c>
      <c r="M176" s="15">
        <f>ROUND(IF(K176=0, IF(J176=0, 0, 1), J176/K176),5)</f>
        <v>0</v>
      </c>
    </row>
    <row r="177" spans="1:13" x14ac:dyDescent="0.25">
      <c r="A177" s="1"/>
      <c r="B177" s="1"/>
      <c r="C177" s="1"/>
      <c r="D177" s="1"/>
      <c r="E177" s="1"/>
      <c r="F177" s="1" t="s">
        <v>258</v>
      </c>
      <c r="G177" s="1"/>
      <c r="H177" s="1"/>
      <c r="I177" s="1"/>
      <c r="J177" s="12">
        <v>624.20000000000005</v>
      </c>
      <c r="K177" s="12">
        <v>453.13</v>
      </c>
      <c r="L177" s="12">
        <f>ROUND((J177-K177),5)</f>
        <v>171.07</v>
      </c>
      <c r="M177" s="15">
        <f>ROUND(IF(K177=0, IF(J177=0, 0, 1), J177/K177),5)</f>
        <v>1.3775299999999999</v>
      </c>
    </row>
    <row r="178" spans="1:13" x14ac:dyDescent="0.25">
      <c r="A178" s="1"/>
      <c r="B178" s="1"/>
      <c r="C178" s="1"/>
      <c r="D178" s="1"/>
      <c r="E178" s="1"/>
      <c r="F178" s="1" t="s">
        <v>259</v>
      </c>
      <c r="G178" s="1"/>
      <c r="H178" s="1"/>
      <c r="I178" s="1"/>
      <c r="J178" s="12"/>
      <c r="K178" s="12"/>
      <c r="L178" s="1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260</v>
      </c>
      <c r="H179" s="1"/>
      <c r="I179" s="1"/>
      <c r="J179" s="12">
        <v>0</v>
      </c>
      <c r="K179" s="12">
        <v>500</v>
      </c>
      <c r="L179" s="12">
        <f t="shared" ref="L179:L189" si="26">ROUND((J179-K179),5)</f>
        <v>-500</v>
      </c>
      <c r="M179" s="15">
        <f t="shared" ref="M179:M189" si="27">ROUND(IF(K179=0, IF(J179=0, 0, 1), J179/K179),5)</f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261</v>
      </c>
      <c r="H180" s="1"/>
      <c r="I180" s="1"/>
      <c r="J180" s="12">
        <v>0</v>
      </c>
      <c r="K180" s="12">
        <v>0</v>
      </c>
      <c r="L180" s="12">
        <f t="shared" si="26"/>
        <v>0</v>
      </c>
      <c r="M180" s="15">
        <f t="shared" si="27"/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262</v>
      </c>
      <c r="H181" s="1"/>
      <c r="I181" s="1"/>
      <c r="J181" s="12">
        <v>0</v>
      </c>
      <c r="K181" s="12">
        <v>0</v>
      </c>
      <c r="L181" s="12">
        <f t="shared" si="26"/>
        <v>0</v>
      </c>
      <c r="M181" s="15">
        <f t="shared" si="27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263</v>
      </c>
      <c r="H182" s="1"/>
      <c r="I182" s="1"/>
      <c r="J182" s="12">
        <v>479.78</v>
      </c>
      <c r="K182" s="12">
        <v>0</v>
      </c>
      <c r="L182" s="12">
        <f t="shared" si="26"/>
        <v>479.78</v>
      </c>
      <c r="M182" s="15">
        <f t="shared" si="27"/>
        <v>1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264</v>
      </c>
      <c r="H183" s="1"/>
      <c r="I183" s="1"/>
      <c r="J183" s="12">
        <v>0</v>
      </c>
      <c r="K183" s="12">
        <v>125</v>
      </c>
      <c r="L183" s="12">
        <f t="shared" si="26"/>
        <v>-125</v>
      </c>
      <c r="M183" s="15">
        <f t="shared" si="2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265</v>
      </c>
      <c r="H184" s="1"/>
      <c r="I184" s="1"/>
      <c r="J184" s="12">
        <v>0</v>
      </c>
      <c r="K184" s="12">
        <v>0</v>
      </c>
      <c r="L184" s="12">
        <f t="shared" si="26"/>
        <v>0</v>
      </c>
      <c r="M184" s="15">
        <f t="shared" si="2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266</v>
      </c>
      <c r="H185" s="1"/>
      <c r="I185" s="1"/>
      <c r="J185" s="12">
        <v>379</v>
      </c>
      <c r="K185" s="12">
        <v>192.97</v>
      </c>
      <c r="L185" s="12">
        <f t="shared" si="26"/>
        <v>186.03</v>
      </c>
      <c r="M185" s="15">
        <f t="shared" si="27"/>
        <v>1.96404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267</v>
      </c>
      <c r="H186" s="1"/>
      <c r="I186" s="1"/>
      <c r="J186" s="12">
        <v>0</v>
      </c>
      <c r="K186" s="12">
        <v>0</v>
      </c>
      <c r="L186" s="12">
        <f t="shared" si="26"/>
        <v>0</v>
      </c>
      <c r="M186" s="15">
        <f t="shared" si="2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268</v>
      </c>
      <c r="H187" s="1"/>
      <c r="I187" s="1"/>
      <c r="J187" s="12">
        <v>0</v>
      </c>
      <c r="K187" s="12">
        <v>0</v>
      </c>
      <c r="L187" s="12">
        <f t="shared" si="26"/>
        <v>0</v>
      </c>
      <c r="M187" s="15">
        <f t="shared" si="27"/>
        <v>0</v>
      </c>
    </row>
    <row r="188" spans="1:13" ht="15.75" thickBot="1" x14ac:dyDescent="0.3">
      <c r="A188" s="1"/>
      <c r="B188" s="1"/>
      <c r="C188" s="1"/>
      <c r="D188" s="1"/>
      <c r="E188" s="1"/>
      <c r="F188" s="1"/>
      <c r="G188" s="1" t="s">
        <v>269</v>
      </c>
      <c r="H188" s="1"/>
      <c r="I188" s="1"/>
      <c r="J188" s="3">
        <v>0</v>
      </c>
      <c r="K188" s="3">
        <v>0</v>
      </c>
      <c r="L188" s="3">
        <f t="shared" si="26"/>
        <v>0</v>
      </c>
      <c r="M188" s="18">
        <f t="shared" si="27"/>
        <v>0</v>
      </c>
    </row>
    <row r="189" spans="1:13" x14ac:dyDescent="0.25">
      <c r="A189" s="1"/>
      <c r="B189" s="1"/>
      <c r="C189" s="1"/>
      <c r="D189" s="1"/>
      <c r="E189" s="1"/>
      <c r="F189" s="1" t="s">
        <v>270</v>
      </c>
      <c r="G189" s="1"/>
      <c r="H189" s="1"/>
      <c r="I189" s="1"/>
      <c r="J189" s="12">
        <f>ROUND(SUM(J178:J188),5)</f>
        <v>858.78</v>
      </c>
      <c r="K189" s="12">
        <f>ROUND(SUM(K178:K188),5)</f>
        <v>817.97</v>
      </c>
      <c r="L189" s="12">
        <f t="shared" si="26"/>
        <v>40.81</v>
      </c>
      <c r="M189" s="15">
        <f t="shared" si="27"/>
        <v>1.04989</v>
      </c>
    </row>
    <row r="190" spans="1:13" x14ac:dyDescent="0.25">
      <c r="A190" s="1"/>
      <c r="B190" s="1"/>
      <c r="C190" s="1"/>
      <c r="D190" s="1"/>
      <c r="E190" s="1"/>
      <c r="F190" s="1" t="s">
        <v>271</v>
      </c>
      <c r="G190" s="1"/>
      <c r="H190" s="1"/>
      <c r="I190" s="1"/>
      <c r="J190" s="12"/>
      <c r="K190" s="12"/>
      <c r="L190" s="12"/>
      <c r="M190" s="15"/>
    </row>
    <row r="191" spans="1:13" x14ac:dyDescent="0.25">
      <c r="A191" s="1"/>
      <c r="B191" s="1"/>
      <c r="C191" s="1"/>
      <c r="D191" s="1"/>
      <c r="E191" s="1"/>
      <c r="F191" s="1"/>
      <c r="G191" s="1" t="s">
        <v>272</v>
      </c>
      <c r="H191" s="1"/>
      <c r="I191" s="1"/>
      <c r="J191" s="12">
        <v>82.03</v>
      </c>
      <c r="K191" s="12">
        <v>0</v>
      </c>
      <c r="L191" s="12">
        <f t="shared" ref="L191:L219" si="28">ROUND((J191-K191),5)</f>
        <v>82.03</v>
      </c>
      <c r="M191" s="15">
        <f t="shared" ref="M191:M219" si="29">ROUND(IF(K191=0, IF(J191=0, 0, 1), J191/K191),5)</f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273</v>
      </c>
      <c r="H192" s="1"/>
      <c r="I192" s="1"/>
      <c r="J192" s="12">
        <v>0</v>
      </c>
      <c r="K192" s="12">
        <v>0</v>
      </c>
      <c r="L192" s="12">
        <f t="shared" si="28"/>
        <v>0</v>
      </c>
      <c r="M192" s="15">
        <f t="shared" si="29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274</v>
      </c>
      <c r="H193" s="1"/>
      <c r="I193" s="1"/>
      <c r="J193" s="12">
        <v>0</v>
      </c>
      <c r="K193" s="12">
        <v>0</v>
      </c>
      <c r="L193" s="12">
        <f t="shared" si="28"/>
        <v>0</v>
      </c>
      <c r="M193" s="15">
        <f t="shared" si="29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275</v>
      </c>
      <c r="H194" s="1"/>
      <c r="I194" s="1"/>
      <c r="J194" s="12">
        <v>0</v>
      </c>
      <c r="K194" s="12">
        <v>0</v>
      </c>
      <c r="L194" s="1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276</v>
      </c>
      <c r="H195" s="1"/>
      <c r="I195" s="1"/>
      <c r="J195" s="12">
        <v>655.52</v>
      </c>
      <c r="K195" s="12">
        <v>0</v>
      </c>
      <c r="L195" s="12">
        <f t="shared" si="28"/>
        <v>655.52</v>
      </c>
      <c r="M195" s="15">
        <f t="shared" si="29"/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277</v>
      </c>
      <c r="H196" s="1"/>
      <c r="I196" s="1"/>
      <c r="J196" s="12">
        <v>0</v>
      </c>
      <c r="K196" s="12">
        <v>0</v>
      </c>
      <c r="L196" s="1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278</v>
      </c>
      <c r="H197" s="1"/>
      <c r="I197" s="1"/>
      <c r="J197" s="12">
        <v>0</v>
      </c>
      <c r="K197" s="12">
        <v>0</v>
      </c>
      <c r="L197" s="12">
        <f t="shared" si="28"/>
        <v>0</v>
      </c>
      <c r="M197" s="15">
        <f t="shared" si="29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279</v>
      </c>
      <c r="H198" s="1"/>
      <c r="I198" s="1"/>
      <c r="J198" s="12">
        <v>0</v>
      </c>
      <c r="K198" s="12">
        <v>0</v>
      </c>
      <c r="L198" s="1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280</v>
      </c>
      <c r="H199" s="1"/>
      <c r="I199" s="1"/>
      <c r="J199" s="12">
        <v>58.78</v>
      </c>
      <c r="K199" s="12">
        <v>0</v>
      </c>
      <c r="L199" s="12">
        <f t="shared" si="28"/>
        <v>58.78</v>
      </c>
      <c r="M199" s="15">
        <f t="shared" si="29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281</v>
      </c>
      <c r="H200" s="1"/>
      <c r="I200" s="1"/>
      <c r="J200" s="12">
        <v>114.98</v>
      </c>
      <c r="K200" s="12">
        <v>0</v>
      </c>
      <c r="L200" s="12">
        <f t="shared" si="28"/>
        <v>114.98</v>
      </c>
      <c r="M200" s="15">
        <f t="shared" si="29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282</v>
      </c>
      <c r="H201" s="1"/>
      <c r="I201" s="1"/>
      <c r="J201" s="12">
        <v>0</v>
      </c>
      <c r="K201" s="12">
        <v>0</v>
      </c>
      <c r="L201" s="12">
        <f t="shared" si="28"/>
        <v>0</v>
      </c>
      <c r="M201" s="15">
        <f t="shared" si="29"/>
        <v>0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283</v>
      </c>
      <c r="H202" s="1"/>
      <c r="I202" s="1"/>
      <c r="J202" s="12">
        <v>0</v>
      </c>
      <c r="K202" s="12">
        <v>0</v>
      </c>
      <c r="L202" s="12">
        <f t="shared" si="28"/>
        <v>0</v>
      </c>
      <c r="M202" s="15">
        <f t="shared" si="29"/>
        <v>0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284</v>
      </c>
      <c r="H203" s="1"/>
      <c r="I203" s="1"/>
      <c r="J203" s="12">
        <v>0</v>
      </c>
      <c r="K203" s="12">
        <v>0</v>
      </c>
      <c r="L203" s="1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285</v>
      </c>
      <c r="H204" s="1"/>
      <c r="I204" s="1"/>
      <c r="J204" s="12">
        <v>7.48</v>
      </c>
      <c r="K204" s="12">
        <v>0</v>
      </c>
      <c r="L204" s="12">
        <f t="shared" si="28"/>
        <v>7.48</v>
      </c>
      <c r="M204" s="15">
        <f t="shared" si="29"/>
        <v>1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286</v>
      </c>
      <c r="H205" s="1"/>
      <c r="I205" s="1"/>
      <c r="J205" s="12">
        <v>0</v>
      </c>
      <c r="K205" s="12">
        <v>0</v>
      </c>
      <c r="L205" s="12">
        <f t="shared" si="28"/>
        <v>0</v>
      </c>
      <c r="M205" s="15">
        <f t="shared" si="29"/>
        <v>0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287</v>
      </c>
      <c r="H206" s="1"/>
      <c r="I206" s="1"/>
      <c r="J206" s="12">
        <v>446.08</v>
      </c>
      <c r="K206" s="12">
        <v>0</v>
      </c>
      <c r="L206" s="12">
        <f t="shared" si="28"/>
        <v>446.08</v>
      </c>
      <c r="M206" s="15">
        <f t="shared" si="29"/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288</v>
      </c>
      <c r="H207" s="1"/>
      <c r="I207" s="1"/>
      <c r="J207" s="12">
        <v>200</v>
      </c>
      <c r="K207" s="12">
        <v>0</v>
      </c>
      <c r="L207" s="12">
        <f t="shared" si="28"/>
        <v>200</v>
      </c>
      <c r="M207" s="15">
        <f t="shared" si="29"/>
        <v>1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289</v>
      </c>
      <c r="H208" s="1"/>
      <c r="I208" s="1"/>
      <c r="J208" s="12">
        <v>0</v>
      </c>
      <c r="K208" s="12">
        <v>0</v>
      </c>
      <c r="L208" s="12">
        <f t="shared" si="28"/>
        <v>0</v>
      </c>
      <c r="M208" s="15">
        <f t="shared" si="29"/>
        <v>0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290</v>
      </c>
      <c r="H209" s="1"/>
      <c r="I209" s="1"/>
      <c r="J209" s="12">
        <v>0</v>
      </c>
      <c r="K209" s="12">
        <v>0</v>
      </c>
      <c r="L209" s="12">
        <f t="shared" si="28"/>
        <v>0</v>
      </c>
      <c r="M209" s="15">
        <f t="shared" si="29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291</v>
      </c>
      <c r="H210" s="1"/>
      <c r="I210" s="1"/>
      <c r="J210" s="12">
        <v>0</v>
      </c>
      <c r="K210" s="12">
        <v>0</v>
      </c>
      <c r="L210" s="1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292</v>
      </c>
      <c r="H211" s="1"/>
      <c r="I211" s="1"/>
      <c r="J211" s="12">
        <v>0</v>
      </c>
      <c r="K211" s="12">
        <v>0</v>
      </c>
      <c r="L211" s="1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293</v>
      </c>
      <c r="H212" s="1"/>
      <c r="I212" s="1"/>
      <c r="J212" s="12">
        <v>0</v>
      </c>
      <c r="K212" s="12">
        <v>0</v>
      </c>
      <c r="L212" s="1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294</v>
      </c>
      <c r="H213" s="1"/>
      <c r="I213" s="1"/>
      <c r="J213" s="12">
        <v>0</v>
      </c>
      <c r="K213" s="12">
        <v>0</v>
      </c>
      <c r="L213" s="12">
        <f t="shared" si="28"/>
        <v>0</v>
      </c>
      <c r="M213" s="15">
        <f t="shared" si="29"/>
        <v>0</v>
      </c>
    </row>
    <row r="214" spans="1:13" x14ac:dyDescent="0.25">
      <c r="A214" s="1"/>
      <c r="B214" s="1"/>
      <c r="C214" s="1"/>
      <c r="D214" s="1"/>
      <c r="E214" s="1"/>
      <c r="F214" s="1"/>
      <c r="G214" s="1" t="s">
        <v>295</v>
      </c>
      <c r="H214" s="1"/>
      <c r="I214" s="1"/>
      <c r="J214" s="12">
        <v>9.8800000000000008</v>
      </c>
      <c r="K214" s="12">
        <v>0</v>
      </c>
      <c r="L214" s="12">
        <f t="shared" si="28"/>
        <v>9.8800000000000008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296</v>
      </c>
      <c r="H215" s="1"/>
      <c r="I215" s="1"/>
      <c r="J215" s="12">
        <v>0</v>
      </c>
      <c r="K215" s="12">
        <v>0</v>
      </c>
      <c r="L215" s="12">
        <f t="shared" si="28"/>
        <v>0</v>
      </c>
      <c r="M215" s="15">
        <f t="shared" si="29"/>
        <v>0</v>
      </c>
    </row>
    <row r="216" spans="1:13" ht="15.75" thickBot="1" x14ac:dyDescent="0.3">
      <c r="A216" s="1"/>
      <c r="B216" s="1"/>
      <c r="C216" s="1"/>
      <c r="D216" s="1"/>
      <c r="E216" s="1"/>
      <c r="F216" s="1"/>
      <c r="G216" s="1" t="s">
        <v>297</v>
      </c>
      <c r="H216" s="1"/>
      <c r="I216" s="1"/>
      <c r="J216" s="3">
        <v>60</v>
      </c>
      <c r="K216" s="3">
        <v>2500</v>
      </c>
      <c r="L216" s="3">
        <f t="shared" si="28"/>
        <v>-2440</v>
      </c>
      <c r="M216" s="18">
        <f t="shared" si="29"/>
        <v>2.4E-2</v>
      </c>
    </row>
    <row r="217" spans="1:13" x14ac:dyDescent="0.25">
      <c r="A217" s="1"/>
      <c r="B217" s="1"/>
      <c r="C217" s="1"/>
      <c r="D217" s="1"/>
      <c r="E217" s="1"/>
      <c r="F217" s="1" t="s">
        <v>298</v>
      </c>
      <c r="G217" s="1"/>
      <c r="H217" s="1"/>
      <c r="I217" s="1"/>
      <c r="J217" s="12">
        <f>ROUND(SUM(J190:J216),5)</f>
        <v>1634.75</v>
      </c>
      <c r="K217" s="12">
        <f>ROUND(SUM(K190:K216),5)</f>
        <v>2500</v>
      </c>
      <c r="L217" s="12">
        <f t="shared" si="28"/>
        <v>-865.25</v>
      </c>
      <c r="M217" s="15">
        <f t="shared" si="29"/>
        <v>0.65390000000000004</v>
      </c>
    </row>
    <row r="218" spans="1:13" ht="15.75" thickBot="1" x14ac:dyDescent="0.3">
      <c r="A218" s="1"/>
      <c r="B218" s="1"/>
      <c r="C218" s="1"/>
      <c r="D218" s="1"/>
      <c r="E218" s="1"/>
      <c r="F218" s="1" t="s">
        <v>299</v>
      </c>
      <c r="G218" s="1"/>
      <c r="H218" s="1"/>
      <c r="I218" s="1"/>
      <c r="J218" s="3">
        <v>0</v>
      </c>
      <c r="K218" s="3">
        <v>0</v>
      </c>
      <c r="L218" s="3">
        <f t="shared" si="28"/>
        <v>0</v>
      </c>
      <c r="M218" s="18">
        <f t="shared" si="29"/>
        <v>0</v>
      </c>
    </row>
    <row r="219" spans="1:13" x14ac:dyDescent="0.25">
      <c r="A219" s="1"/>
      <c r="B219" s="1"/>
      <c r="C219" s="1"/>
      <c r="D219" s="1"/>
      <c r="E219" s="1" t="s">
        <v>300</v>
      </c>
      <c r="F219" s="1"/>
      <c r="G219" s="1"/>
      <c r="H219" s="1"/>
      <c r="I219" s="1"/>
      <c r="J219" s="12">
        <f>ROUND(SUM(J174:J177)+J189+SUM(J217:J218),5)</f>
        <v>3117.73</v>
      </c>
      <c r="K219" s="12">
        <f>ROUND(SUM(K174:K177)+K189+SUM(K217:K218),5)</f>
        <v>3854.47</v>
      </c>
      <c r="L219" s="12">
        <f t="shared" si="28"/>
        <v>-736.74</v>
      </c>
      <c r="M219" s="15">
        <f t="shared" si="29"/>
        <v>0.80886000000000002</v>
      </c>
    </row>
    <row r="220" spans="1:13" x14ac:dyDescent="0.25">
      <c r="A220" s="1"/>
      <c r="B220" s="1"/>
      <c r="C220" s="1"/>
      <c r="D220" s="1"/>
      <c r="E220" s="1" t="s">
        <v>301</v>
      </c>
      <c r="F220" s="1"/>
      <c r="G220" s="1"/>
      <c r="H220" s="1"/>
      <c r="I220" s="1"/>
      <c r="J220" s="12"/>
      <c r="K220" s="12"/>
      <c r="L220" s="12"/>
      <c r="M220" s="15"/>
    </row>
    <row r="221" spans="1:13" x14ac:dyDescent="0.25">
      <c r="A221" s="1"/>
      <c r="B221" s="1"/>
      <c r="C221" s="1"/>
      <c r="D221" s="1"/>
      <c r="E221" s="1"/>
      <c r="F221" s="1" t="s">
        <v>302</v>
      </c>
      <c r="G221" s="1"/>
      <c r="H221" s="1"/>
      <c r="I221" s="1"/>
      <c r="J221" s="12">
        <v>0</v>
      </c>
      <c r="K221" s="12">
        <v>1374.37</v>
      </c>
      <c r="L221" s="12">
        <f>ROUND((J221-K221),5)</f>
        <v>-1374.37</v>
      </c>
      <c r="M221" s="15">
        <f>ROUND(IF(K221=0, IF(J221=0, 0, 1), J221/K221),5)</f>
        <v>0</v>
      </c>
    </row>
    <row r="222" spans="1:13" x14ac:dyDescent="0.25">
      <c r="A222" s="1"/>
      <c r="B222" s="1"/>
      <c r="C222" s="1"/>
      <c r="D222" s="1"/>
      <c r="E222" s="1"/>
      <c r="F222" s="1" t="s">
        <v>303</v>
      </c>
      <c r="G222" s="1"/>
      <c r="H222" s="1"/>
      <c r="I222" s="1"/>
      <c r="J222" s="12">
        <v>200.5</v>
      </c>
      <c r="K222" s="12">
        <v>114.23</v>
      </c>
      <c r="L222" s="12">
        <f>ROUND((J222-K222),5)</f>
        <v>86.27</v>
      </c>
      <c r="M222" s="15">
        <f>ROUND(IF(K222=0, IF(J222=0, 0, 1), J222/K222),5)</f>
        <v>1.7552300000000001</v>
      </c>
    </row>
    <row r="223" spans="1:13" ht="15.75" thickBot="1" x14ac:dyDescent="0.3">
      <c r="A223" s="1"/>
      <c r="B223" s="1"/>
      <c r="C223" s="1"/>
      <c r="D223" s="1"/>
      <c r="E223" s="1"/>
      <c r="F223" s="1" t="s">
        <v>304</v>
      </c>
      <c r="G223" s="1"/>
      <c r="H223" s="1"/>
      <c r="I223" s="1"/>
      <c r="J223" s="3">
        <v>0</v>
      </c>
      <c r="K223" s="3">
        <v>0</v>
      </c>
      <c r="L223" s="3">
        <f>ROUND((J223-K223),5)</f>
        <v>0</v>
      </c>
      <c r="M223" s="18">
        <f>ROUND(IF(K223=0, IF(J223=0, 0, 1), J223/K223),5)</f>
        <v>0</v>
      </c>
    </row>
    <row r="224" spans="1:13" x14ac:dyDescent="0.25">
      <c r="A224" s="1"/>
      <c r="B224" s="1"/>
      <c r="C224" s="1"/>
      <c r="D224" s="1"/>
      <c r="E224" s="1" t="s">
        <v>305</v>
      </c>
      <c r="F224" s="1"/>
      <c r="G224" s="1"/>
      <c r="H224" s="1"/>
      <c r="I224" s="1"/>
      <c r="J224" s="12">
        <f>ROUND(SUM(J220:J223),5)</f>
        <v>200.5</v>
      </c>
      <c r="K224" s="12">
        <f>ROUND(SUM(K220:K223),5)</f>
        <v>1488.6</v>
      </c>
      <c r="L224" s="12">
        <f>ROUND((J224-K224),5)</f>
        <v>-1288.0999999999999</v>
      </c>
      <c r="M224" s="15">
        <f>ROUND(IF(K224=0, IF(J224=0, 0, 1), J224/K224),5)</f>
        <v>0.13469</v>
      </c>
    </row>
    <row r="225" spans="1:13" x14ac:dyDescent="0.25">
      <c r="A225" s="1"/>
      <c r="B225" s="1"/>
      <c r="C225" s="1"/>
      <c r="D225" s="1"/>
      <c r="E225" s="1" t="s">
        <v>306</v>
      </c>
      <c r="F225" s="1"/>
      <c r="G225" s="1"/>
      <c r="H225" s="1"/>
      <c r="I225" s="1"/>
      <c r="J225" s="12"/>
      <c r="K225" s="12"/>
      <c r="L225" s="12"/>
      <c r="M225" s="15"/>
    </row>
    <row r="226" spans="1:13" x14ac:dyDescent="0.25">
      <c r="A226" s="1"/>
      <c r="B226" s="1"/>
      <c r="C226" s="1"/>
      <c r="D226" s="1"/>
      <c r="E226" s="1"/>
      <c r="F226" s="1" t="s">
        <v>307</v>
      </c>
      <c r="G226" s="1"/>
      <c r="H226" s="1"/>
      <c r="I226" s="1"/>
      <c r="J226" s="12">
        <v>0</v>
      </c>
      <c r="K226" s="12">
        <v>0</v>
      </c>
      <c r="L226" s="12">
        <f>ROUND((J226-K226),5)</f>
        <v>0</v>
      </c>
      <c r="M226" s="15">
        <f>ROUND(IF(K226=0, IF(J226=0, 0, 1), J226/K226),5)</f>
        <v>0</v>
      </c>
    </row>
    <row r="227" spans="1:13" x14ac:dyDescent="0.25">
      <c r="A227" s="1"/>
      <c r="B227" s="1"/>
      <c r="C227" s="1"/>
      <c r="D227" s="1"/>
      <c r="E227" s="1"/>
      <c r="F227" s="1" t="s">
        <v>308</v>
      </c>
      <c r="G227" s="1"/>
      <c r="H227" s="1"/>
      <c r="I227" s="1"/>
      <c r="J227" s="12"/>
      <c r="K227" s="12"/>
      <c r="L227" s="12"/>
      <c r="M227" s="15"/>
    </row>
    <row r="228" spans="1:13" x14ac:dyDescent="0.25">
      <c r="A228" s="1"/>
      <c r="B228" s="1"/>
      <c r="C228" s="1"/>
      <c r="D228" s="1"/>
      <c r="E228" s="1"/>
      <c r="F228" s="1"/>
      <c r="G228" s="1" t="s">
        <v>309</v>
      </c>
      <c r="H228" s="1"/>
      <c r="I228" s="1"/>
      <c r="J228" s="12">
        <v>333</v>
      </c>
      <c r="K228" s="12">
        <v>250</v>
      </c>
      <c r="L228" s="12">
        <f t="shared" ref="L228:L233" si="30">ROUND((J228-K228),5)</f>
        <v>83</v>
      </c>
      <c r="M228" s="15">
        <f t="shared" ref="M228:M233" si="31">ROUND(IF(K228=0, IF(J228=0, 0, 1), J228/K228),5)</f>
        <v>1.3320000000000001</v>
      </c>
    </row>
    <row r="229" spans="1:13" x14ac:dyDescent="0.25">
      <c r="A229" s="1"/>
      <c r="B229" s="1"/>
      <c r="C229" s="1"/>
      <c r="D229" s="1"/>
      <c r="E229" s="1"/>
      <c r="F229" s="1"/>
      <c r="G229" s="1" t="s">
        <v>310</v>
      </c>
      <c r="H229" s="1"/>
      <c r="I229" s="1"/>
      <c r="J229" s="12">
        <v>465.3</v>
      </c>
      <c r="K229" s="12">
        <v>0</v>
      </c>
      <c r="L229" s="12">
        <f t="shared" si="30"/>
        <v>465.3</v>
      </c>
      <c r="M229" s="15">
        <f t="shared" si="31"/>
        <v>1</v>
      </c>
    </row>
    <row r="230" spans="1:13" x14ac:dyDescent="0.25">
      <c r="A230" s="1"/>
      <c r="B230" s="1"/>
      <c r="C230" s="1"/>
      <c r="D230" s="1"/>
      <c r="E230" s="1"/>
      <c r="F230" s="1"/>
      <c r="G230" s="1" t="s">
        <v>311</v>
      </c>
      <c r="H230" s="1"/>
      <c r="I230" s="1"/>
      <c r="J230" s="12">
        <v>0</v>
      </c>
      <c r="K230" s="12">
        <v>0</v>
      </c>
      <c r="L230" s="12">
        <f t="shared" si="30"/>
        <v>0</v>
      </c>
      <c r="M230" s="15">
        <f t="shared" si="31"/>
        <v>0</v>
      </c>
    </row>
    <row r="231" spans="1:13" ht="15.75" thickBot="1" x14ac:dyDescent="0.3">
      <c r="A231" s="1"/>
      <c r="B231" s="1"/>
      <c r="C231" s="1"/>
      <c r="D231" s="1"/>
      <c r="E231" s="1"/>
      <c r="F231" s="1"/>
      <c r="G231" s="1" t="s">
        <v>312</v>
      </c>
      <c r="H231" s="1"/>
      <c r="I231" s="1"/>
      <c r="J231" s="3">
        <v>95.77</v>
      </c>
      <c r="K231" s="3">
        <v>83.52</v>
      </c>
      <c r="L231" s="3">
        <f t="shared" si="30"/>
        <v>12.25</v>
      </c>
      <c r="M231" s="18">
        <f t="shared" si="31"/>
        <v>1.1466700000000001</v>
      </c>
    </row>
    <row r="232" spans="1:13" x14ac:dyDescent="0.25">
      <c r="A232" s="1"/>
      <c r="B232" s="1"/>
      <c r="C232" s="1"/>
      <c r="D232" s="1"/>
      <c r="E232" s="1"/>
      <c r="F232" s="1" t="s">
        <v>313</v>
      </c>
      <c r="G232" s="1"/>
      <c r="H232" s="1"/>
      <c r="I232" s="1"/>
      <c r="J232" s="12">
        <f>ROUND(SUM(J227:J231),5)</f>
        <v>894.07</v>
      </c>
      <c r="K232" s="12">
        <f>ROUND(SUM(K227:K231),5)</f>
        <v>333.52</v>
      </c>
      <c r="L232" s="12">
        <f t="shared" si="30"/>
        <v>560.54999999999995</v>
      </c>
      <c r="M232" s="15">
        <f t="shared" si="31"/>
        <v>2.6807099999999999</v>
      </c>
    </row>
    <row r="233" spans="1:13" x14ac:dyDescent="0.25">
      <c r="A233" s="1"/>
      <c r="B233" s="1"/>
      <c r="C233" s="1"/>
      <c r="D233" s="1"/>
      <c r="E233" s="1"/>
      <c r="F233" s="1" t="s">
        <v>314</v>
      </c>
      <c r="G233" s="1"/>
      <c r="H233" s="1"/>
      <c r="I233" s="1"/>
      <c r="J233" s="12">
        <v>0</v>
      </c>
      <c r="K233" s="12">
        <v>0</v>
      </c>
      <c r="L233" s="12">
        <f t="shared" si="30"/>
        <v>0</v>
      </c>
      <c r="M233" s="15">
        <f t="shared" si="31"/>
        <v>0</v>
      </c>
    </row>
    <row r="234" spans="1:13" x14ac:dyDescent="0.25">
      <c r="A234" s="1"/>
      <c r="B234" s="1"/>
      <c r="C234" s="1"/>
      <c r="D234" s="1"/>
      <c r="E234" s="1"/>
      <c r="F234" s="1" t="s">
        <v>315</v>
      </c>
      <c r="G234" s="1"/>
      <c r="H234" s="1"/>
      <c r="I234" s="1"/>
      <c r="J234" s="12"/>
      <c r="K234" s="12"/>
      <c r="L234" s="12"/>
      <c r="M234" s="15"/>
    </row>
    <row r="235" spans="1:13" x14ac:dyDescent="0.25">
      <c r="A235" s="1"/>
      <c r="B235" s="1"/>
      <c r="C235" s="1"/>
      <c r="D235" s="1"/>
      <c r="E235" s="1"/>
      <c r="F235" s="1"/>
      <c r="G235" s="1" t="s">
        <v>316</v>
      </c>
      <c r="H235" s="1"/>
      <c r="I235" s="1"/>
      <c r="J235" s="12">
        <v>0</v>
      </c>
      <c r="K235" s="12">
        <v>67.48</v>
      </c>
      <c r="L235" s="12">
        <f t="shared" ref="L235:L240" si="32">ROUND((J235-K235),5)</f>
        <v>-67.48</v>
      </c>
      <c r="M235" s="15">
        <f t="shared" ref="M235:M240" si="33">ROUND(IF(K235=0, IF(J235=0, 0, 1), J235/K235),5)</f>
        <v>0</v>
      </c>
    </row>
    <row r="236" spans="1:13" x14ac:dyDescent="0.25">
      <c r="A236" s="1"/>
      <c r="B236" s="1"/>
      <c r="C236" s="1"/>
      <c r="D236" s="1"/>
      <c r="E236" s="1"/>
      <c r="F236" s="1"/>
      <c r="G236" s="1" t="s">
        <v>317</v>
      </c>
      <c r="H236" s="1"/>
      <c r="I236" s="1"/>
      <c r="J236" s="12">
        <v>0</v>
      </c>
      <c r="K236" s="12">
        <v>0</v>
      </c>
      <c r="L236" s="12">
        <f t="shared" si="32"/>
        <v>0</v>
      </c>
      <c r="M236" s="15">
        <f t="shared" si="33"/>
        <v>0</v>
      </c>
    </row>
    <row r="237" spans="1:13" ht="15.75" thickBot="1" x14ac:dyDescent="0.3">
      <c r="A237" s="1"/>
      <c r="B237" s="1"/>
      <c r="C237" s="1"/>
      <c r="D237" s="1"/>
      <c r="E237" s="1"/>
      <c r="F237" s="1"/>
      <c r="G237" s="1" t="s">
        <v>318</v>
      </c>
      <c r="H237" s="1"/>
      <c r="I237" s="1"/>
      <c r="J237" s="3">
        <v>0</v>
      </c>
      <c r="K237" s="3">
        <v>0</v>
      </c>
      <c r="L237" s="3">
        <f t="shared" si="32"/>
        <v>0</v>
      </c>
      <c r="M237" s="18">
        <f t="shared" si="33"/>
        <v>0</v>
      </c>
    </row>
    <row r="238" spans="1:13" x14ac:dyDescent="0.25">
      <c r="A238" s="1"/>
      <c r="B238" s="1"/>
      <c r="C238" s="1"/>
      <c r="D238" s="1"/>
      <c r="E238" s="1"/>
      <c r="F238" s="1" t="s">
        <v>319</v>
      </c>
      <c r="G238" s="1"/>
      <c r="H238" s="1"/>
      <c r="I238" s="1"/>
      <c r="J238" s="12">
        <f>ROUND(SUM(J234:J237),5)</f>
        <v>0</v>
      </c>
      <c r="K238" s="12">
        <f>ROUND(SUM(K234:K237),5)</f>
        <v>67.48</v>
      </c>
      <c r="L238" s="12">
        <f t="shared" si="32"/>
        <v>-67.48</v>
      </c>
      <c r="M238" s="15">
        <f t="shared" si="33"/>
        <v>0</v>
      </c>
    </row>
    <row r="239" spans="1:13" ht="15.75" thickBot="1" x14ac:dyDescent="0.3">
      <c r="A239" s="1"/>
      <c r="B239" s="1"/>
      <c r="C239" s="1"/>
      <c r="D239" s="1"/>
      <c r="E239" s="1"/>
      <c r="F239" s="1" t="s">
        <v>320</v>
      </c>
      <c r="G239" s="1"/>
      <c r="H239" s="1"/>
      <c r="I239" s="1"/>
      <c r="J239" s="3">
        <v>0</v>
      </c>
      <c r="K239" s="3">
        <v>0</v>
      </c>
      <c r="L239" s="3">
        <f t="shared" si="32"/>
        <v>0</v>
      </c>
      <c r="M239" s="18">
        <f t="shared" si="33"/>
        <v>0</v>
      </c>
    </row>
    <row r="240" spans="1:13" x14ac:dyDescent="0.25">
      <c r="A240" s="1"/>
      <c r="B240" s="1"/>
      <c r="C240" s="1"/>
      <c r="D240" s="1"/>
      <c r="E240" s="1" t="s">
        <v>321</v>
      </c>
      <c r="F240" s="1"/>
      <c r="G240" s="1"/>
      <c r="H240" s="1"/>
      <c r="I240" s="1"/>
      <c r="J240" s="12">
        <f>ROUND(SUM(J225:J226)+SUM(J232:J233)+SUM(J238:J239),5)</f>
        <v>894.07</v>
      </c>
      <c r="K240" s="12">
        <f>ROUND(SUM(K225:K226)+SUM(K232:K233)+SUM(K238:K239),5)</f>
        <v>401</v>
      </c>
      <c r="L240" s="12">
        <f t="shared" si="32"/>
        <v>493.07</v>
      </c>
      <c r="M240" s="15">
        <f t="shared" si="33"/>
        <v>2.2296</v>
      </c>
    </row>
    <row r="241" spans="1:13" x14ac:dyDescent="0.25">
      <c r="A241" s="1"/>
      <c r="B241" s="1"/>
      <c r="C241" s="1"/>
      <c r="D241" s="1"/>
      <c r="E241" s="1" t="s">
        <v>322</v>
      </c>
      <c r="F241" s="1"/>
      <c r="G241" s="1"/>
      <c r="H241" s="1"/>
      <c r="I241" s="1"/>
      <c r="J241" s="12"/>
      <c r="K241" s="12"/>
      <c r="L241" s="12"/>
      <c r="M241" s="15"/>
    </row>
    <row r="242" spans="1:13" x14ac:dyDescent="0.25">
      <c r="A242" s="1"/>
      <c r="B242" s="1"/>
      <c r="C242" s="1"/>
      <c r="D242" s="1"/>
      <c r="E242" s="1"/>
      <c r="F242" s="1" t="s">
        <v>323</v>
      </c>
      <c r="G242" s="1"/>
      <c r="H242" s="1"/>
      <c r="I242" s="1"/>
      <c r="J242" s="12">
        <v>60</v>
      </c>
      <c r="K242" s="12">
        <v>532.67999999999995</v>
      </c>
      <c r="L242" s="12">
        <f t="shared" ref="L242:L247" si="34">ROUND((J242-K242),5)</f>
        <v>-472.68</v>
      </c>
      <c r="M242" s="15">
        <f t="shared" ref="M242:M247" si="35">ROUND(IF(K242=0, IF(J242=0, 0, 1), J242/K242),5)</f>
        <v>0.11264</v>
      </c>
    </row>
    <row r="243" spans="1:13" x14ac:dyDescent="0.25">
      <c r="A243" s="1"/>
      <c r="B243" s="1"/>
      <c r="C243" s="1"/>
      <c r="D243" s="1"/>
      <c r="E243" s="1"/>
      <c r="F243" s="1" t="s">
        <v>324</v>
      </c>
      <c r="G243" s="1"/>
      <c r="H243" s="1"/>
      <c r="I243" s="1"/>
      <c r="J243" s="12">
        <v>0</v>
      </c>
      <c r="K243" s="12">
        <v>0</v>
      </c>
      <c r="L243" s="12">
        <f t="shared" si="34"/>
        <v>0</v>
      </c>
      <c r="M243" s="15">
        <f t="shared" si="35"/>
        <v>0</v>
      </c>
    </row>
    <row r="244" spans="1:13" x14ac:dyDescent="0.25">
      <c r="A244" s="1"/>
      <c r="B244" s="1"/>
      <c r="C244" s="1"/>
      <c r="D244" s="1"/>
      <c r="E244" s="1"/>
      <c r="F244" s="1" t="s">
        <v>325</v>
      </c>
      <c r="G244" s="1"/>
      <c r="H244" s="1"/>
      <c r="I244" s="1"/>
      <c r="J244" s="12">
        <v>0</v>
      </c>
      <c r="K244" s="12">
        <v>0</v>
      </c>
      <c r="L244" s="12">
        <f t="shared" si="34"/>
        <v>0</v>
      </c>
      <c r="M244" s="15">
        <f t="shared" si="35"/>
        <v>0</v>
      </c>
    </row>
    <row r="245" spans="1:13" x14ac:dyDescent="0.25">
      <c r="A245" s="1"/>
      <c r="B245" s="1"/>
      <c r="C245" s="1"/>
      <c r="D245" s="1"/>
      <c r="E245" s="1"/>
      <c r="F245" s="1" t="s">
        <v>326</v>
      </c>
      <c r="G245" s="1"/>
      <c r="H245" s="1"/>
      <c r="I245" s="1"/>
      <c r="J245" s="12">
        <v>0</v>
      </c>
      <c r="K245" s="12">
        <v>0</v>
      </c>
      <c r="L245" s="1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327</v>
      </c>
      <c r="G246" s="1"/>
      <c r="H246" s="1"/>
      <c r="I246" s="1"/>
      <c r="J246" s="12">
        <v>240</v>
      </c>
      <c r="K246" s="12">
        <v>3406.25</v>
      </c>
      <c r="L246" s="12">
        <f t="shared" si="34"/>
        <v>-3166.25</v>
      </c>
      <c r="M246" s="15">
        <f t="shared" si="35"/>
        <v>7.0459999999999995E-2</v>
      </c>
    </row>
    <row r="247" spans="1:13" x14ac:dyDescent="0.25">
      <c r="A247" s="1"/>
      <c r="B247" s="1"/>
      <c r="C247" s="1"/>
      <c r="D247" s="1"/>
      <c r="E247" s="1"/>
      <c r="F247" s="1" t="s">
        <v>328</v>
      </c>
      <c r="G247" s="1"/>
      <c r="H247" s="1"/>
      <c r="I247" s="1"/>
      <c r="J247" s="12">
        <v>14</v>
      </c>
      <c r="K247" s="12">
        <v>84.5</v>
      </c>
      <c r="L247" s="12">
        <f t="shared" si="34"/>
        <v>-70.5</v>
      </c>
      <c r="M247" s="15">
        <f t="shared" si="35"/>
        <v>0.16567999999999999</v>
      </c>
    </row>
    <row r="248" spans="1:13" x14ac:dyDescent="0.25">
      <c r="A248" s="1"/>
      <c r="B248" s="1"/>
      <c r="C248" s="1"/>
      <c r="D248" s="1"/>
      <c r="E248" s="1"/>
      <c r="F248" s="1" t="s">
        <v>329</v>
      </c>
      <c r="G248" s="1"/>
      <c r="H248" s="1"/>
      <c r="I248" s="1"/>
      <c r="J248" s="12"/>
      <c r="K248" s="12"/>
      <c r="L248" s="12"/>
      <c r="M248" s="15"/>
    </row>
    <row r="249" spans="1:13" x14ac:dyDescent="0.25">
      <c r="A249" s="1"/>
      <c r="B249" s="1"/>
      <c r="C249" s="1"/>
      <c r="D249" s="1"/>
      <c r="E249" s="1"/>
      <c r="F249" s="1"/>
      <c r="G249" s="1" t="s">
        <v>330</v>
      </c>
      <c r="H249" s="1"/>
      <c r="I249" s="1"/>
      <c r="J249" s="12">
        <v>0</v>
      </c>
      <c r="K249" s="12">
        <v>0</v>
      </c>
      <c r="L249" s="12">
        <f t="shared" ref="L249:L256" si="36">ROUND((J249-K249),5)</f>
        <v>0</v>
      </c>
      <c r="M249" s="15">
        <f t="shared" ref="M249:M256" si="37">ROUND(IF(K249=0, IF(J249=0, 0, 1), J249/K249),5)</f>
        <v>0</v>
      </c>
    </row>
    <row r="250" spans="1:13" ht="15.75" thickBot="1" x14ac:dyDescent="0.3">
      <c r="A250" s="1"/>
      <c r="B250" s="1"/>
      <c r="C250" s="1"/>
      <c r="D250" s="1"/>
      <c r="E250" s="1"/>
      <c r="F250" s="1"/>
      <c r="G250" s="1" t="s">
        <v>331</v>
      </c>
      <c r="H250" s="1"/>
      <c r="I250" s="1"/>
      <c r="J250" s="3">
        <v>0</v>
      </c>
      <c r="K250" s="3">
        <v>0</v>
      </c>
      <c r="L250" s="3">
        <f t="shared" si="36"/>
        <v>0</v>
      </c>
      <c r="M250" s="18">
        <f t="shared" si="37"/>
        <v>0</v>
      </c>
    </row>
    <row r="251" spans="1:13" x14ac:dyDescent="0.25">
      <c r="A251" s="1"/>
      <c r="B251" s="1"/>
      <c r="C251" s="1"/>
      <c r="D251" s="1"/>
      <c r="E251" s="1"/>
      <c r="F251" s="1" t="s">
        <v>332</v>
      </c>
      <c r="G251" s="1"/>
      <c r="H251" s="1"/>
      <c r="I251" s="1"/>
      <c r="J251" s="12">
        <f>ROUND(SUM(J248:J250),5)</f>
        <v>0</v>
      </c>
      <c r="K251" s="12">
        <f>ROUND(SUM(K248:K250),5)</f>
        <v>0</v>
      </c>
      <c r="L251" s="12">
        <f t="shared" si="36"/>
        <v>0</v>
      </c>
      <c r="M251" s="15">
        <f t="shared" si="37"/>
        <v>0</v>
      </c>
    </row>
    <row r="252" spans="1:13" ht="15.75" thickBot="1" x14ac:dyDescent="0.3">
      <c r="A252" s="1"/>
      <c r="B252" s="1"/>
      <c r="C252" s="1"/>
      <c r="D252" s="1"/>
      <c r="E252" s="1"/>
      <c r="F252" s="1" t="s">
        <v>333</v>
      </c>
      <c r="G252" s="1"/>
      <c r="H252" s="1"/>
      <c r="I252" s="1"/>
      <c r="J252" s="3">
        <v>0</v>
      </c>
      <c r="K252" s="3">
        <v>0</v>
      </c>
      <c r="L252" s="3">
        <f t="shared" si="36"/>
        <v>0</v>
      </c>
      <c r="M252" s="18">
        <f t="shared" si="37"/>
        <v>0</v>
      </c>
    </row>
    <row r="253" spans="1:13" x14ac:dyDescent="0.25">
      <c r="A253" s="1"/>
      <c r="B253" s="1"/>
      <c r="C253" s="1"/>
      <c r="D253" s="1"/>
      <c r="E253" s="1" t="s">
        <v>334</v>
      </c>
      <c r="F253" s="1"/>
      <c r="G253" s="1"/>
      <c r="H253" s="1"/>
      <c r="I253" s="1"/>
      <c r="J253" s="12">
        <f>ROUND(SUM(J241:J247)+SUM(J251:J252),5)</f>
        <v>314</v>
      </c>
      <c r="K253" s="12">
        <f>ROUND(SUM(K241:K247)+SUM(K251:K252),5)</f>
        <v>4023.43</v>
      </c>
      <c r="L253" s="12">
        <f t="shared" si="36"/>
        <v>-3709.43</v>
      </c>
      <c r="M253" s="15">
        <f t="shared" si="37"/>
        <v>7.8039999999999998E-2</v>
      </c>
    </row>
    <row r="254" spans="1:13" ht="15.75" thickBot="1" x14ac:dyDescent="0.3">
      <c r="A254" s="1"/>
      <c r="B254" s="1"/>
      <c r="C254" s="1"/>
      <c r="D254" s="1"/>
      <c r="E254" s="1" t="s">
        <v>335</v>
      </c>
      <c r="F254" s="1"/>
      <c r="G254" s="1"/>
      <c r="H254" s="1"/>
      <c r="I254" s="1"/>
      <c r="J254" s="12">
        <v>30.3</v>
      </c>
      <c r="K254" s="12">
        <v>0</v>
      </c>
      <c r="L254" s="12">
        <f t="shared" si="36"/>
        <v>30.3</v>
      </c>
      <c r="M254" s="15">
        <f t="shared" si="37"/>
        <v>1</v>
      </c>
    </row>
    <row r="255" spans="1:13" ht="15.75" thickBot="1" x14ac:dyDescent="0.3">
      <c r="A255" s="1"/>
      <c r="B255" s="1"/>
      <c r="C255" s="1"/>
      <c r="D255" s="1" t="s">
        <v>336</v>
      </c>
      <c r="E255" s="1"/>
      <c r="F255" s="1"/>
      <c r="G255" s="1"/>
      <c r="H255" s="1"/>
      <c r="I255" s="1"/>
      <c r="J255" s="2">
        <f>ROUND(J31+J40+J160+J165+J173+J219+J224+J240+SUM(J253:J254),5)</f>
        <v>199303.2</v>
      </c>
      <c r="K255" s="2">
        <f>ROUND(K31+K40+K160+K165+K173+K219+K224+K240+SUM(K253:K254),5)</f>
        <v>113571.81</v>
      </c>
      <c r="L255" s="2">
        <f t="shared" si="36"/>
        <v>85731.39</v>
      </c>
      <c r="M255" s="17">
        <f t="shared" si="37"/>
        <v>1.7548699999999999</v>
      </c>
    </row>
    <row r="256" spans="1:13" x14ac:dyDescent="0.25">
      <c r="A256" s="1"/>
      <c r="B256" s="1" t="s">
        <v>337</v>
      </c>
      <c r="C256" s="1"/>
      <c r="D256" s="1"/>
      <c r="E256" s="1"/>
      <c r="F256" s="1"/>
      <c r="G256" s="1"/>
      <c r="H256" s="1"/>
      <c r="I256" s="1"/>
      <c r="J256" s="12">
        <f>ROUND(J3+J30-J255,5)</f>
        <v>-195371.04</v>
      </c>
      <c r="K256" s="12">
        <f>ROUND(K3+K30-K255,5)</f>
        <v>-66283.179999999993</v>
      </c>
      <c r="L256" s="12">
        <f t="shared" si="36"/>
        <v>-129087.86</v>
      </c>
      <c r="M256" s="15">
        <f t="shared" si="37"/>
        <v>2.9475199999999999</v>
      </c>
    </row>
    <row r="257" spans="1:13" x14ac:dyDescent="0.25">
      <c r="A257" s="1"/>
      <c r="B257" s="1" t="s">
        <v>338</v>
      </c>
      <c r="C257" s="1"/>
      <c r="D257" s="1"/>
      <c r="E257" s="1"/>
      <c r="F257" s="1"/>
      <c r="G257" s="1"/>
      <c r="H257" s="1"/>
      <c r="I257" s="1"/>
      <c r="J257" s="12"/>
      <c r="K257" s="12"/>
      <c r="L257" s="12"/>
      <c r="M257" s="15"/>
    </row>
    <row r="258" spans="1:13" x14ac:dyDescent="0.25">
      <c r="A258" s="1"/>
      <c r="B258" s="1"/>
      <c r="C258" s="1" t="s">
        <v>339</v>
      </c>
      <c r="D258" s="1"/>
      <c r="E258" s="1"/>
      <c r="F258" s="1"/>
      <c r="G258" s="1"/>
      <c r="H258" s="1"/>
      <c r="I258" s="1"/>
      <c r="J258" s="12"/>
      <c r="K258" s="12"/>
      <c r="L258" s="12"/>
      <c r="M258" s="15"/>
    </row>
    <row r="259" spans="1:13" x14ac:dyDescent="0.25">
      <c r="A259" s="1"/>
      <c r="B259" s="1"/>
      <c r="C259" s="1"/>
      <c r="D259" s="1" t="s">
        <v>340</v>
      </c>
      <c r="E259" s="1"/>
      <c r="F259" s="1"/>
      <c r="G259" s="1"/>
      <c r="H259" s="1"/>
      <c r="I259" s="1"/>
      <c r="J259" s="12"/>
      <c r="K259" s="12"/>
      <c r="L259" s="12"/>
      <c r="M259" s="15"/>
    </row>
    <row r="260" spans="1:13" x14ac:dyDescent="0.25">
      <c r="A260" s="1"/>
      <c r="B260" s="1"/>
      <c r="C260" s="1"/>
      <c r="D260" s="1"/>
      <c r="E260" s="1" t="s">
        <v>341</v>
      </c>
      <c r="F260" s="1"/>
      <c r="G260" s="1"/>
      <c r="H260" s="1"/>
      <c r="I260" s="1"/>
      <c r="J260" s="12"/>
      <c r="K260" s="12"/>
      <c r="L260" s="12"/>
      <c r="M260" s="15"/>
    </row>
    <row r="261" spans="1:13" x14ac:dyDescent="0.25">
      <c r="A261" s="1"/>
      <c r="B261" s="1"/>
      <c r="C261" s="1"/>
      <c r="D261" s="1"/>
      <c r="E261" s="1"/>
      <c r="F261" s="1" t="s">
        <v>342</v>
      </c>
      <c r="G261" s="1"/>
      <c r="H261" s="1"/>
      <c r="I261" s="1"/>
      <c r="J261" s="12">
        <v>0</v>
      </c>
      <c r="K261" s="12">
        <v>0</v>
      </c>
      <c r="L261" s="12">
        <f t="shared" ref="L261:L267" si="38">ROUND((J261-K261),5)</f>
        <v>0</v>
      </c>
      <c r="M261" s="15">
        <f t="shared" ref="M261:M267" si="39">ROUND(IF(K261=0, IF(J261=0, 0, 1), J261/K261),5)</f>
        <v>0</v>
      </c>
    </row>
    <row r="262" spans="1:13" x14ac:dyDescent="0.25">
      <c r="A262" s="1"/>
      <c r="B262" s="1"/>
      <c r="C262" s="1"/>
      <c r="D262" s="1"/>
      <c r="E262" s="1"/>
      <c r="F262" s="1" t="s">
        <v>343</v>
      </c>
      <c r="G262" s="1"/>
      <c r="H262" s="1"/>
      <c r="I262" s="1"/>
      <c r="J262" s="12">
        <v>0</v>
      </c>
      <c r="K262" s="12">
        <v>0</v>
      </c>
      <c r="L262" s="12">
        <f t="shared" si="38"/>
        <v>0</v>
      </c>
      <c r="M262" s="15">
        <f t="shared" si="39"/>
        <v>0</v>
      </c>
    </row>
    <row r="263" spans="1:13" x14ac:dyDescent="0.25">
      <c r="A263" s="1"/>
      <c r="B263" s="1"/>
      <c r="C263" s="1"/>
      <c r="D263" s="1"/>
      <c r="E263" s="1"/>
      <c r="F263" s="1" t="s">
        <v>344</v>
      </c>
      <c r="G263" s="1"/>
      <c r="H263" s="1"/>
      <c r="I263" s="1"/>
      <c r="J263" s="12">
        <v>0</v>
      </c>
      <c r="K263" s="12">
        <v>0</v>
      </c>
      <c r="L263" s="12">
        <f t="shared" si="38"/>
        <v>0</v>
      </c>
      <c r="M263" s="15">
        <f t="shared" si="39"/>
        <v>0</v>
      </c>
    </row>
    <row r="264" spans="1:13" x14ac:dyDescent="0.25">
      <c r="A264" s="1"/>
      <c r="B264" s="1"/>
      <c r="C264" s="1"/>
      <c r="D264" s="1"/>
      <c r="E264" s="1"/>
      <c r="F264" s="1" t="s">
        <v>345</v>
      </c>
      <c r="G264" s="1"/>
      <c r="H264" s="1"/>
      <c r="I264" s="1"/>
      <c r="J264" s="12">
        <v>0</v>
      </c>
      <c r="K264" s="12">
        <v>3333.34</v>
      </c>
      <c r="L264" s="12">
        <f t="shared" si="38"/>
        <v>-3333.34</v>
      </c>
      <c r="M264" s="15">
        <f t="shared" si="39"/>
        <v>0</v>
      </c>
    </row>
    <row r="265" spans="1:13" x14ac:dyDescent="0.25">
      <c r="A265" s="1"/>
      <c r="B265" s="1"/>
      <c r="C265" s="1"/>
      <c r="D265" s="1"/>
      <c r="E265" s="1"/>
      <c r="F265" s="1" t="s">
        <v>346</v>
      </c>
      <c r="G265" s="1"/>
      <c r="H265" s="1"/>
      <c r="I265" s="1"/>
      <c r="J265" s="12">
        <v>668</v>
      </c>
      <c r="K265" s="12">
        <v>417.07</v>
      </c>
      <c r="L265" s="12">
        <f t="shared" si="38"/>
        <v>250.93</v>
      </c>
      <c r="M265" s="15">
        <f t="shared" si="39"/>
        <v>1.60165</v>
      </c>
    </row>
    <row r="266" spans="1:13" ht="15.75" thickBot="1" x14ac:dyDescent="0.3">
      <c r="A266" s="1"/>
      <c r="B266" s="1"/>
      <c r="C266" s="1"/>
      <c r="D266" s="1"/>
      <c r="E266" s="1"/>
      <c r="F266" s="1" t="s">
        <v>347</v>
      </c>
      <c r="G266" s="1"/>
      <c r="H266" s="1"/>
      <c r="I266" s="1"/>
      <c r="J266" s="3">
        <v>0</v>
      </c>
      <c r="K266" s="3">
        <v>0</v>
      </c>
      <c r="L266" s="3">
        <f t="shared" si="38"/>
        <v>0</v>
      </c>
      <c r="M266" s="18">
        <f t="shared" si="39"/>
        <v>0</v>
      </c>
    </row>
    <row r="267" spans="1:13" x14ac:dyDescent="0.25">
      <c r="A267" s="1"/>
      <c r="B267" s="1"/>
      <c r="C267" s="1"/>
      <c r="D267" s="1"/>
      <c r="E267" s="1" t="s">
        <v>348</v>
      </c>
      <c r="F267" s="1"/>
      <c r="G267" s="1"/>
      <c r="H267" s="1"/>
      <c r="I267" s="1"/>
      <c r="J267" s="12">
        <f>ROUND(SUM(J260:J266),5)</f>
        <v>668</v>
      </c>
      <c r="K267" s="12">
        <f>ROUND(SUM(K260:K266),5)</f>
        <v>3750.41</v>
      </c>
      <c r="L267" s="12">
        <f t="shared" si="38"/>
        <v>-3082.41</v>
      </c>
      <c r="M267" s="15">
        <f t="shared" si="39"/>
        <v>0.17810999999999999</v>
      </c>
    </row>
    <row r="268" spans="1:13" x14ac:dyDescent="0.25">
      <c r="A268" s="1"/>
      <c r="B268" s="1"/>
      <c r="C268" s="1"/>
      <c r="D268" s="1"/>
      <c r="E268" s="1" t="s">
        <v>349</v>
      </c>
      <c r="F268" s="1"/>
      <c r="G268" s="1"/>
      <c r="H268" s="1"/>
      <c r="I268" s="1"/>
      <c r="J268" s="12"/>
      <c r="K268" s="12"/>
      <c r="L268" s="12"/>
      <c r="M268" s="15"/>
    </row>
    <row r="269" spans="1:13" x14ac:dyDescent="0.25">
      <c r="A269" s="1"/>
      <c r="B269" s="1"/>
      <c r="C269" s="1"/>
      <c r="D269" s="1"/>
      <c r="E269" s="1"/>
      <c r="F269" s="1" t="s">
        <v>350</v>
      </c>
      <c r="G269" s="1"/>
      <c r="H269" s="1"/>
      <c r="I269" s="1"/>
      <c r="J269" s="12">
        <v>250</v>
      </c>
      <c r="K269" s="12">
        <v>0</v>
      </c>
      <c r="L269" s="12">
        <f>ROUND((J269-K269),5)</f>
        <v>250</v>
      </c>
      <c r="M269" s="15">
        <f>ROUND(IF(K269=0, IF(J269=0, 0, 1), J269/K269),5)</f>
        <v>1</v>
      </c>
    </row>
    <row r="270" spans="1:13" x14ac:dyDescent="0.25">
      <c r="A270" s="1"/>
      <c r="B270" s="1"/>
      <c r="C270" s="1"/>
      <c r="D270" s="1"/>
      <c r="E270" s="1"/>
      <c r="F270" s="1" t="s">
        <v>351</v>
      </c>
      <c r="G270" s="1"/>
      <c r="H270" s="1"/>
      <c r="I270" s="1"/>
      <c r="J270" s="12">
        <v>0</v>
      </c>
      <c r="K270" s="12">
        <v>0</v>
      </c>
      <c r="L270" s="12">
        <f>ROUND((J270-K270),5)</f>
        <v>0</v>
      </c>
      <c r="M270" s="15">
        <f>ROUND(IF(K270=0, IF(J270=0, 0, 1), J270/K270),5)</f>
        <v>0</v>
      </c>
    </row>
    <row r="271" spans="1:13" ht="15.75" thickBot="1" x14ac:dyDescent="0.3">
      <c r="A271" s="1"/>
      <c r="B271" s="1"/>
      <c r="C271" s="1"/>
      <c r="D271" s="1"/>
      <c r="E271" s="1"/>
      <c r="F271" s="1" t="s">
        <v>352</v>
      </c>
      <c r="G271" s="1"/>
      <c r="H271" s="1"/>
      <c r="I271" s="1"/>
      <c r="J271" s="3">
        <v>0</v>
      </c>
      <c r="K271" s="3">
        <v>0</v>
      </c>
      <c r="L271" s="3">
        <f>ROUND((J271-K271),5)</f>
        <v>0</v>
      </c>
      <c r="M271" s="18">
        <f>ROUND(IF(K271=0, IF(J271=0, 0, 1), J271/K271),5)</f>
        <v>0</v>
      </c>
    </row>
    <row r="272" spans="1:13" x14ac:dyDescent="0.25">
      <c r="A272" s="1"/>
      <c r="B272" s="1"/>
      <c r="C272" s="1"/>
      <c r="D272" s="1"/>
      <c r="E272" s="1" t="s">
        <v>353</v>
      </c>
      <c r="F272" s="1"/>
      <c r="G272" s="1"/>
      <c r="H272" s="1"/>
      <c r="I272" s="1"/>
      <c r="J272" s="12">
        <f>ROUND(SUM(J268:J271),5)</f>
        <v>250</v>
      </c>
      <c r="K272" s="12">
        <f>ROUND(SUM(K268:K271),5)</f>
        <v>0</v>
      </c>
      <c r="L272" s="12">
        <f>ROUND((J272-K272),5)</f>
        <v>250</v>
      </c>
      <c r="M272" s="15">
        <f>ROUND(IF(K272=0, IF(J272=0, 0, 1), J272/K272),5)</f>
        <v>1</v>
      </c>
    </row>
    <row r="273" spans="1:13" x14ac:dyDescent="0.25">
      <c r="A273" s="1"/>
      <c r="B273" s="1"/>
      <c r="C273" s="1"/>
      <c r="D273" s="1"/>
      <c r="E273" s="1" t="s">
        <v>354</v>
      </c>
      <c r="F273" s="1"/>
      <c r="G273" s="1"/>
      <c r="H273" s="1"/>
      <c r="I273" s="1"/>
      <c r="J273" s="12">
        <v>0</v>
      </c>
      <c r="K273" s="12">
        <v>0</v>
      </c>
      <c r="L273" s="12">
        <f>ROUND((J273-K273),5)</f>
        <v>0</v>
      </c>
      <c r="M273" s="15">
        <f>ROUND(IF(K273=0, IF(J273=0, 0, 1), J273/K273),5)</f>
        <v>0</v>
      </c>
    </row>
    <row r="274" spans="1:13" x14ac:dyDescent="0.25">
      <c r="A274" s="1"/>
      <c r="B274" s="1"/>
      <c r="C274" s="1"/>
      <c r="D274" s="1"/>
      <c r="E274" s="1" t="s">
        <v>355</v>
      </c>
      <c r="F274" s="1"/>
      <c r="G274" s="1"/>
      <c r="H274" s="1"/>
      <c r="I274" s="1"/>
      <c r="J274" s="12"/>
      <c r="K274" s="12"/>
      <c r="L274" s="12"/>
      <c r="M274" s="15"/>
    </row>
    <row r="275" spans="1:13" x14ac:dyDescent="0.25">
      <c r="A275" s="1"/>
      <c r="B275" s="1"/>
      <c r="C275" s="1"/>
      <c r="D275" s="1"/>
      <c r="E275" s="1"/>
      <c r="F275" s="1" t="s">
        <v>356</v>
      </c>
      <c r="G275" s="1"/>
      <c r="H275" s="1"/>
      <c r="I275" s="1"/>
      <c r="J275" s="12">
        <v>0</v>
      </c>
      <c r="K275" s="12">
        <v>0</v>
      </c>
      <c r="L275" s="12">
        <f t="shared" ref="L275:L283" si="40">ROUND((J275-K275),5)</f>
        <v>0</v>
      </c>
      <c r="M275" s="15">
        <f t="shared" ref="M275:M283" si="41">ROUND(IF(K275=0, IF(J275=0, 0, 1), J275/K275),5)</f>
        <v>0</v>
      </c>
    </row>
    <row r="276" spans="1:13" x14ac:dyDescent="0.25">
      <c r="A276" s="1"/>
      <c r="B276" s="1"/>
      <c r="C276" s="1"/>
      <c r="D276" s="1"/>
      <c r="E276" s="1"/>
      <c r="F276" s="1" t="s">
        <v>357</v>
      </c>
      <c r="G276" s="1"/>
      <c r="H276" s="1"/>
      <c r="I276" s="1"/>
      <c r="J276" s="12">
        <v>0</v>
      </c>
      <c r="K276" s="12">
        <v>0</v>
      </c>
      <c r="L276" s="12">
        <f t="shared" si="40"/>
        <v>0</v>
      </c>
      <c r="M276" s="15">
        <f t="shared" si="41"/>
        <v>0</v>
      </c>
    </row>
    <row r="277" spans="1:13" x14ac:dyDescent="0.25">
      <c r="A277" s="1"/>
      <c r="B277" s="1"/>
      <c r="C277" s="1"/>
      <c r="D277" s="1"/>
      <c r="E277" s="1"/>
      <c r="F277" s="1" t="s">
        <v>358</v>
      </c>
      <c r="G277" s="1"/>
      <c r="H277" s="1"/>
      <c r="I277" s="1"/>
      <c r="J277" s="12">
        <v>0</v>
      </c>
      <c r="K277" s="12">
        <v>0</v>
      </c>
      <c r="L277" s="12">
        <f t="shared" si="40"/>
        <v>0</v>
      </c>
      <c r="M277" s="15">
        <f t="shared" si="41"/>
        <v>0</v>
      </c>
    </row>
    <row r="278" spans="1:13" x14ac:dyDescent="0.25">
      <c r="A278" s="1"/>
      <c r="B278" s="1"/>
      <c r="C278" s="1"/>
      <c r="D278" s="1"/>
      <c r="E278" s="1"/>
      <c r="F278" s="1" t="s">
        <v>359</v>
      </c>
      <c r="G278" s="1"/>
      <c r="H278" s="1"/>
      <c r="I278" s="1"/>
      <c r="J278" s="12">
        <v>0</v>
      </c>
      <c r="K278" s="12">
        <v>0</v>
      </c>
      <c r="L278" s="12">
        <f t="shared" si="40"/>
        <v>0</v>
      </c>
      <c r="M278" s="15">
        <f t="shared" si="41"/>
        <v>0</v>
      </c>
    </row>
    <row r="279" spans="1:13" x14ac:dyDescent="0.25">
      <c r="A279" s="1"/>
      <c r="B279" s="1"/>
      <c r="C279" s="1"/>
      <c r="D279" s="1"/>
      <c r="E279" s="1"/>
      <c r="F279" s="1" t="s">
        <v>360</v>
      </c>
      <c r="G279" s="1"/>
      <c r="H279" s="1"/>
      <c r="I279" s="1"/>
      <c r="J279" s="12">
        <v>0</v>
      </c>
      <c r="K279" s="12">
        <v>0</v>
      </c>
      <c r="L279" s="12">
        <f t="shared" si="40"/>
        <v>0</v>
      </c>
      <c r="M279" s="15">
        <f t="shared" si="41"/>
        <v>0</v>
      </c>
    </row>
    <row r="280" spans="1:13" ht="15.75" thickBot="1" x14ac:dyDescent="0.3">
      <c r="A280" s="1"/>
      <c r="B280" s="1"/>
      <c r="C280" s="1"/>
      <c r="D280" s="1"/>
      <c r="E280" s="1"/>
      <c r="F280" s="1" t="s">
        <v>361</v>
      </c>
      <c r="G280" s="1"/>
      <c r="H280" s="1"/>
      <c r="I280" s="1"/>
      <c r="J280" s="12">
        <v>0</v>
      </c>
      <c r="K280" s="12">
        <v>0</v>
      </c>
      <c r="L280" s="12">
        <f t="shared" si="40"/>
        <v>0</v>
      </c>
      <c r="M280" s="15">
        <f t="shared" si="41"/>
        <v>0</v>
      </c>
    </row>
    <row r="281" spans="1:13" ht="15.75" thickBot="1" x14ac:dyDescent="0.3">
      <c r="A281" s="1"/>
      <c r="B281" s="1"/>
      <c r="C281" s="1"/>
      <c r="D281" s="1"/>
      <c r="E281" s="1" t="s">
        <v>362</v>
      </c>
      <c r="F281" s="1"/>
      <c r="G281" s="1"/>
      <c r="H281" s="1"/>
      <c r="I281" s="1"/>
      <c r="J281" s="4">
        <f>ROUND(SUM(J274:J280),5)</f>
        <v>0</v>
      </c>
      <c r="K281" s="4">
        <f>ROUND(SUM(K274:K280),5)</f>
        <v>0</v>
      </c>
      <c r="L281" s="4">
        <f t="shared" si="40"/>
        <v>0</v>
      </c>
      <c r="M281" s="16">
        <f t="shared" si="41"/>
        <v>0</v>
      </c>
    </row>
    <row r="282" spans="1:13" ht="15.75" thickBot="1" x14ac:dyDescent="0.3">
      <c r="A282" s="1"/>
      <c r="B282" s="1"/>
      <c r="C282" s="1"/>
      <c r="D282" s="1" t="s">
        <v>363</v>
      </c>
      <c r="E282" s="1"/>
      <c r="F282" s="1"/>
      <c r="G282" s="1"/>
      <c r="H282" s="1"/>
      <c r="I282" s="1"/>
      <c r="J282" s="2">
        <f>ROUND(J259+J267+SUM(J272:J273)+J281,5)</f>
        <v>918</v>
      </c>
      <c r="K282" s="2">
        <f>ROUND(K259+K267+SUM(K272:K273)+K281,5)</f>
        <v>3750.41</v>
      </c>
      <c r="L282" s="2">
        <f t="shared" si="40"/>
        <v>-2832.41</v>
      </c>
      <c r="M282" s="17">
        <f t="shared" si="41"/>
        <v>0.24476999999999999</v>
      </c>
    </row>
    <row r="283" spans="1:13" x14ac:dyDescent="0.25">
      <c r="A283" s="1"/>
      <c r="B283" s="1"/>
      <c r="C283" s="1" t="s">
        <v>364</v>
      </c>
      <c r="D283" s="1"/>
      <c r="E283" s="1"/>
      <c r="F283" s="1"/>
      <c r="G283" s="1"/>
      <c r="H283" s="1"/>
      <c r="I283" s="1"/>
      <c r="J283" s="12">
        <f>ROUND(J258+J282,5)</f>
        <v>918</v>
      </c>
      <c r="K283" s="12">
        <f>ROUND(K258+K282,5)</f>
        <v>3750.41</v>
      </c>
      <c r="L283" s="12">
        <f t="shared" si="40"/>
        <v>-2832.41</v>
      </c>
      <c r="M283" s="15">
        <f t="shared" si="41"/>
        <v>0.24476999999999999</v>
      </c>
    </row>
    <row r="284" spans="1:13" x14ac:dyDescent="0.25">
      <c r="A284" s="1"/>
      <c r="B284" s="1"/>
      <c r="C284" s="1" t="s">
        <v>365</v>
      </c>
      <c r="D284" s="1"/>
      <c r="E284" s="1"/>
      <c r="F284" s="1"/>
      <c r="G284" s="1"/>
      <c r="H284" s="1"/>
      <c r="I284" s="1"/>
      <c r="J284" s="12"/>
      <c r="K284" s="12"/>
      <c r="L284" s="12"/>
      <c r="M284" s="15"/>
    </row>
    <row r="285" spans="1:13" x14ac:dyDescent="0.25">
      <c r="A285" s="1"/>
      <c r="B285" s="1"/>
      <c r="C285" s="1"/>
      <c r="D285" s="1" t="s">
        <v>366</v>
      </c>
      <c r="E285" s="1"/>
      <c r="F285" s="1"/>
      <c r="G285" s="1"/>
      <c r="H285" s="1"/>
      <c r="I285" s="1"/>
      <c r="J285" s="12">
        <v>0</v>
      </c>
      <c r="K285" s="12">
        <v>0</v>
      </c>
      <c r="L285" s="12">
        <f>ROUND((J285-K285),5)</f>
        <v>0</v>
      </c>
      <c r="M285" s="15">
        <f>ROUND(IF(K285=0, IF(J285=0, 0, 1), J285/K285),5)</f>
        <v>0</v>
      </c>
    </row>
    <row r="286" spans="1:13" x14ac:dyDescent="0.25">
      <c r="A286" s="1"/>
      <c r="B286" s="1"/>
      <c r="C286" s="1"/>
      <c r="D286" s="1" t="s">
        <v>367</v>
      </c>
      <c r="E286" s="1"/>
      <c r="F286" s="1"/>
      <c r="G286" s="1"/>
      <c r="H286" s="1"/>
      <c r="I286" s="1"/>
      <c r="J286" s="12"/>
      <c r="K286" s="12"/>
      <c r="L286" s="12"/>
      <c r="M286" s="15"/>
    </row>
    <row r="287" spans="1:13" x14ac:dyDescent="0.25">
      <c r="A287" s="1"/>
      <c r="B287" s="1"/>
      <c r="C287" s="1"/>
      <c r="D287" s="1"/>
      <c r="E287" s="1" t="s">
        <v>368</v>
      </c>
      <c r="F287" s="1"/>
      <c r="G287" s="1"/>
      <c r="H287" s="1"/>
      <c r="I287" s="1"/>
      <c r="J287" s="12">
        <v>0</v>
      </c>
      <c r="K287" s="12">
        <v>0</v>
      </c>
      <c r="L287" s="12">
        <f>ROUND((J287-K287),5)</f>
        <v>0</v>
      </c>
      <c r="M287" s="15">
        <f>ROUND(IF(K287=0, IF(J287=0, 0, 1), J287/K287),5)</f>
        <v>0</v>
      </c>
    </row>
    <row r="288" spans="1:13" x14ac:dyDescent="0.25">
      <c r="A288" s="1"/>
      <c r="B288" s="1"/>
      <c r="C288" s="1"/>
      <c r="D288" s="1"/>
      <c r="E288" s="1" t="s">
        <v>369</v>
      </c>
      <c r="F288" s="1"/>
      <c r="G288" s="1"/>
      <c r="H288" s="1"/>
      <c r="I288" s="1"/>
      <c r="J288" s="12">
        <v>0</v>
      </c>
      <c r="K288" s="12">
        <v>0</v>
      </c>
      <c r="L288" s="12">
        <f>ROUND((J288-K288),5)</f>
        <v>0</v>
      </c>
      <c r="M288" s="15">
        <f>ROUND(IF(K288=0, IF(J288=0, 0, 1), J288/K288),5)</f>
        <v>0</v>
      </c>
    </row>
    <row r="289" spans="1:13" x14ac:dyDescent="0.25">
      <c r="A289" s="1"/>
      <c r="B289" s="1"/>
      <c r="C289" s="1"/>
      <c r="D289" s="1"/>
      <c r="E289" s="1" t="s">
        <v>370</v>
      </c>
      <c r="F289" s="1"/>
      <c r="G289" s="1"/>
      <c r="H289" s="1"/>
      <c r="I289" s="1"/>
      <c r="J289" s="12">
        <v>265</v>
      </c>
      <c r="K289" s="12">
        <v>0</v>
      </c>
      <c r="L289" s="12">
        <f>ROUND((J289-K289),5)</f>
        <v>265</v>
      </c>
      <c r="M289" s="15">
        <f>ROUND(IF(K289=0, IF(J289=0, 0, 1), J289/K289),5)</f>
        <v>1</v>
      </c>
    </row>
    <row r="290" spans="1:13" x14ac:dyDescent="0.25">
      <c r="A290" s="1"/>
      <c r="B290" s="1"/>
      <c r="C290" s="1"/>
      <c r="D290" s="1"/>
      <c r="E290" s="1" t="s">
        <v>371</v>
      </c>
      <c r="F290" s="1"/>
      <c r="G290" s="1"/>
      <c r="H290" s="1"/>
      <c r="I290" s="1"/>
      <c r="J290" s="12">
        <v>0</v>
      </c>
      <c r="K290" s="12">
        <v>0</v>
      </c>
      <c r="L290" s="12">
        <f>ROUND((J290-K290),5)</f>
        <v>0</v>
      </c>
      <c r="M290" s="15">
        <f>ROUND(IF(K290=0, IF(J290=0, 0, 1), J290/K290),5)</f>
        <v>0</v>
      </c>
    </row>
    <row r="291" spans="1:13" x14ac:dyDescent="0.25">
      <c r="A291" s="1"/>
      <c r="B291" s="1"/>
      <c r="C291" s="1"/>
      <c r="D291" s="1"/>
      <c r="E291" s="1" t="s">
        <v>372</v>
      </c>
      <c r="F291" s="1"/>
      <c r="G291" s="1"/>
      <c r="H291" s="1"/>
      <c r="I291" s="1"/>
      <c r="J291" s="12"/>
      <c r="K291" s="12"/>
      <c r="L291" s="12"/>
      <c r="M291" s="15"/>
    </row>
    <row r="292" spans="1:13" x14ac:dyDescent="0.25">
      <c r="A292" s="1"/>
      <c r="B292" s="1"/>
      <c r="C292" s="1"/>
      <c r="D292" s="1"/>
      <c r="E292" s="1"/>
      <c r="F292" s="1" t="s">
        <v>373</v>
      </c>
      <c r="G292" s="1"/>
      <c r="H292" s="1"/>
      <c r="I292" s="1"/>
      <c r="J292" s="12">
        <v>0</v>
      </c>
      <c r="K292" s="12">
        <v>0</v>
      </c>
      <c r="L292" s="12">
        <f t="shared" ref="L292:L298" si="42">ROUND((J292-K292),5)</f>
        <v>0</v>
      </c>
      <c r="M292" s="15">
        <f t="shared" ref="M292:M298" si="43">ROUND(IF(K292=0, IF(J292=0, 0, 1), J292/K292),5)</f>
        <v>0</v>
      </c>
    </row>
    <row r="293" spans="1:13" x14ac:dyDescent="0.25">
      <c r="A293" s="1"/>
      <c r="B293" s="1"/>
      <c r="C293" s="1"/>
      <c r="D293" s="1"/>
      <c r="E293" s="1"/>
      <c r="F293" s="1" t="s">
        <v>374</v>
      </c>
      <c r="G293" s="1"/>
      <c r="H293" s="1"/>
      <c r="I293" s="1"/>
      <c r="J293" s="12">
        <v>19123.650000000001</v>
      </c>
      <c r="K293" s="12">
        <v>0</v>
      </c>
      <c r="L293" s="12">
        <f t="shared" si="42"/>
        <v>19123.650000000001</v>
      </c>
      <c r="M293" s="15">
        <f t="shared" si="43"/>
        <v>1</v>
      </c>
    </row>
    <row r="294" spans="1:13" x14ac:dyDescent="0.25">
      <c r="A294" s="1"/>
      <c r="B294" s="1"/>
      <c r="C294" s="1"/>
      <c r="D294" s="1"/>
      <c r="E294" s="1"/>
      <c r="F294" s="1" t="s">
        <v>375</v>
      </c>
      <c r="G294" s="1"/>
      <c r="H294" s="1"/>
      <c r="I294" s="1"/>
      <c r="J294" s="12">
        <v>0</v>
      </c>
      <c r="K294" s="12">
        <v>0</v>
      </c>
      <c r="L294" s="12">
        <f t="shared" si="42"/>
        <v>0</v>
      </c>
      <c r="M294" s="15">
        <f t="shared" si="43"/>
        <v>0</v>
      </c>
    </row>
    <row r="295" spans="1:13" ht="15.75" thickBot="1" x14ac:dyDescent="0.3">
      <c r="A295" s="1"/>
      <c r="B295" s="1"/>
      <c r="C295" s="1"/>
      <c r="D295" s="1"/>
      <c r="E295" s="1"/>
      <c r="F295" s="1" t="s">
        <v>376</v>
      </c>
      <c r="G295" s="1"/>
      <c r="H295" s="1"/>
      <c r="I295" s="1"/>
      <c r="J295" s="3">
        <v>0</v>
      </c>
      <c r="K295" s="3">
        <v>0</v>
      </c>
      <c r="L295" s="3">
        <f t="shared" si="42"/>
        <v>0</v>
      </c>
      <c r="M295" s="18">
        <f t="shared" si="43"/>
        <v>0</v>
      </c>
    </row>
    <row r="296" spans="1:13" x14ac:dyDescent="0.25">
      <c r="A296" s="1"/>
      <c r="B296" s="1"/>
      <c r="C296" s="1"/>
      <c r="D296" s="1"/>
      <c r="E296" s="1" t="s">
        <v>377</v>
      </c>
      <c r="F296" s="1"/>
      <c r="G296" s="1"/>
      <c r="H296" s="1"/>
      <c r="I296" s="1"/>
      <c r="J296" s="12">
        <f>ROUND(SUM(J291:J295),5)</f>
        <v>19123.650000000001</v>
      </c>
      <c r="K296" s="12">
        <f>ROUND(SUM(K291:K295),5)</f>
        <v>0</v>
      </c>
      <c r="L296" s="12">
        <f t="shared" si="42"/>
        <v>19123.650000000001</v>
      </c>
      <c r="M296" s="15">
        <f t="shared" si="43"/>
        <v>1</v>
      </c>
    </row>
    <row r="297" spans="1:13" ht="15.75" thickBot="1" x14ac:dyDescent="0.3">
      <c r="A297" s="1"/>
      <c r="B297" s="1"/>
      <c r="C297" s="1"/>
      <c r="D297" s="1"/>
      <c r="E297" s="1" t="s">
        <v>378</v>
      </c>
      <c r="F297" s="1"/>
      <c r="G297" s="1"/>
      <c r="H297" s="1"/>
      <c r="I297" s="1"/>
      <c r="J297" s="3">
        <v>0</v>
      </c>
      <c r="K297" s="3">
        <v>0</v>
      </c>
      <c r="L297" s="3">
        <f t="shared" si="42"/>
        <v>0</v>
      </c>
      <c r="M297" s="18">
        <f t="shared" si="43"/>
        <v>0</v>
      </c>
    </row>
    <row r="298" spans="1:13" x14ac:dyDescent="0.25">
      <c r="A298" s="1"/>
      <c r="B298" s="1"/>
      <c r="C298" s="1"/>
      <c r="D298" s="1" t="s">
        <v>379</v>
      </c>
      <c r="E298" s="1"/>
      <c r="F298" s="1"/>
      <c r="G298" s="1"/>
      <c r="H298" s="1"/>
      <c r="I298" s="1"/>
      <c r="J298" s="12">
        <f>ROUND(SUM(J286:J290)+SUM(J296:J297),5)</f>
        <v>19388.650000000001</v>
      </c>
      <c r="K298" s="12">
        <f>ROUND(SUM(K286:K290)+SUM(K296:K297),5)</f>
        <v>0</v>
      </c>
      <c r="L298" s="12">
        <f t="shared" si="42"/>
        <v>19388.650000000001</v>
      </c>
      <c r="M298" s="15">
        <f t="shared" si="43"/>
        <v>1</v>
      </c>
    </row>
    <row r="299" spans="1:13" x14ac:dyDescent="0.25">
      <c r="A299" s="1"/>
      <c r="B299" s="1"/>
      <c r="C299" s="1"/>
      <c r="D299" s="1" t="s">
        <v>380</v>
      </c>
      <c r="E299" s="1"/>
      <c r="F299" s="1"/>
      <c r="G299" s="1"/>
      <c r="H299" s="1"/>
      <c r="I299" s="1"/>
      <c r="J299" s="12"/>
      <c r="K299" s="12"/>
      <c r="L299" s="12"/>
      <c r="M299" s="15"/>
    </row>
    <row r="300" spans="1:13" x14ac:dyDescent="0.25">
      <c r="A300" s="1"/>
      <c r="B300" s="1"/>
      <c r="C300" s="1"/>
      <c r="D300" s="1"/>
      <c r="E300" s="1" t="s">
        <v>381</v>
      </c>
      <c r="F300" s="1"/>
      <c r="G300" s="1"/>
      <c r="H300" s="1"/>
      <c r="I300" s="1"/>
      <c r="J300" s="12">
        <v>0</v>
      </c>
      <c r="K300" s="12">
        <v>2347.5300000000002</v>
      </c>
      <c r="L300" s="12">
        <f t="shared" ref="L300:L305" si="44">ROUND((J300-K300),5)</f>
        <v>-2347.5300000000002</v>
      </c>
      <c r="M300" s="15">
        <f t="shared" ref="M300:M305" si="45">ROUND(IF(K300=0, IF(J300=0, 0, 1), J300/K300),5)</f>
        <v>0</v>
      </c>
    </row>
    <row r="301" spans="1:13" ht="15.75" thickBot="1" x14ac:dyDescent="0.3">
      <c r="A301" s="1"/>
      <c r="B301" s="1"/>
      <c r="C301" s="1"/>
      <c r="D301" s="1"/>
      <c r="E301" s="1" t="s">
        <v>382</v>
      </c>
      <c r="F301" s="1"/>
      <c r="G301" s="1"/>
      <c r="H301" s="1"/>
      <c r="I301" s="1"/>
      <c r="J301" s="12">
        <v>0</v>
      </c>
      <c r="K301" s="12">
        <v>10000</v>
      </c>
      <c r="L301" s="12">
        <f t="shared" si="44"/>
        <v>-10000</v>
      </c>
      <c r="M301" s="15">
        <f t="shared" si="45"/>
        <v>0</v>
      </c>
    </row>
    <row r="302" spans="1:13" ht="15.75" thickBot="1" x14ac:dyDescent="0.3">
      <c r="A302" s="1"/>
      <c r="B302" s="1"/>
      <c r="C302" s="1"/>
      <c r="D302" s="1" t="s">
        <v>383</v>
      </c>
      <c r="E302" s="1"/>
      <c r="F302" s="1"/>
      <c r="G302" s="1"/>
      <c r="H302" s="1"/>
      <c r="I302" s="1"/>
      <c r="J302" s="4">
        <f>ROUND(SUM(J299:J301),5)</f>
        <v>0</v>
      </c>
      <c r="K302" s="4">
        <f>ROUND(SUM(K299:K301),5)</f>
        <v>12347.53</v>
      </c>
      <c r="L302" s="4">
        <f t="shared" si="44"/>
        <v>-12347.53</v>
      </c>
      <c r="M302" s="16">
        <f t="shared" si="45"/>
        <v>0</v>
      </c>
    </row>
    <row r="303" spans="1:13" ht="15.75" thickBot="1" x14ac:dyDescent="0.3">
      <c r="A303" s="1"/>
      <c r="B303" s="1"/>
      <c r="C303" s="1" t="s">
        <v>384</v>
      </c>
      <c r="D303" s="1"/>
      <c r="E303" s="1"/>
      <c r="F303" s="1"/>
      <c r="G303" s="1"/>
      <c r="H303" s="1"/>
      <c r="I303" s="1"/>
      <c r="J303" s="4">
        <f>ROUND(SUM(J284:J285)+J298+J302,5)</f>
        <v>19388.650000000001</v>
      </c>
      <c r="K303" s="4">
        <f>ROUND(SUM(K284:K285)+K298+K302,5)</f>
        <v>12347.53</v>
      </c>
      <c r="L303" s="4">
        <f t="shared" si="44"/>
        <v>7041.12</v>
      </c>
      <c r="M303" s="16">
        <f t="shared" si="45"/>
        <v>1.5702499999999999</v>
      </c>
    </row>
    <row r="304" spans="1:13" ht="15.75" thickBot="1" x14ac:dyDescent="0.3">
      <c r="A304" s="1"/>
      <c r="B304" s="1" t="s">
        <v>385</v>
      </c>
      <c r="C304" s="1"/>
      <c r="D304" s="1"/>
      <c r="E304" s="1"/>
      <c r="F304" s="1"/>
      <c r="G304" s="1"/>
      <c r="H304" s="1"/>
      <c r="I304" s="1"/>
      <c r="J304" s="4">
        <f>ROUND(J257+J283-J303,5)</f>
        <v>-18470.650000000001</v>
      </c>
      <c r="K304" s="4">
        <f>ROUND(K257+K283-K303,5)</f>
        <v>-8597.1200000000008</v>
      </c>
      <c r="L304" s="4">
        <f t="shared" si="44"/>
        <v>-9873.5300000000007</v>
      </c>
      <c r="M304" s="16">
        <f t="shared" si="45"/>
        <v>2.1484700000000001</v>
      </c>
    </row>
    <row r="305" spans="1:13" s="7" customFormat="1" ht="12" thickBot="1" x14ac:dyDescent="0.25">
      <c r="A305" s="5" t="s">
        <v>77</v>
      </c>
      <c r="B305" s="5"/>
      <c r="C305" s="5"/>
      <c r="D305" s="5"/>
      <c r="E305" s="5"/>
      <c r="F305" s="5"/>
      <c r="G305" s="5"/>
      <c r="H305" s="5"/>
      <c r="I305" s="5"/>
      <c r="J305" s="6">
        <f>ROUND(J256+J304,5)</f>
        <v>-213841.69</v>
      </c>
      <c r="K305" s="6">
        <f>ROUND(K256+K304,5)</f>
        <v>-74880.3</v>
      </c>
      <c r="L305" s="6">
        <f t="shared" si="44"/>
        <v>-138961.39000000001</v>
      </c>
      <c r="M305" s="19">
        <f t="shared" si="45"/>
        <v>2.8557800000000002</v>
      </c>
    </row>
    <row r="306" spans="1:1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11:24 AM
&amp;"Arial,Bold"&amp;8 02/12/25
&amp;"Arial,Bold"&amp;8 Accrual Basis&amp;C&amp;"Arial,Bold"&amp;12 Nederland Fire Protection District
&amp;"Arial,Bold"&amp;14 Income &amp;&amp; Expense Budget vs. Actual
&amp;"Arial,Bold"&amp;10 January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1A5F7-D973-41DA-AB59-54C9BAE5EB9B}">
  <sheetPr codeName="Sheet3"/>
  <dimension ref="A1:M306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3" customWidth="1"/>
    <col min="9" max="9" width="31.28515625" style="13" customWidth="1"/>
    <col min="10" max="10" width="9.28515625" bestFit="1" customWidth="1"/>
    <col min="11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0" customFormat="1" ht="16.5" thickTop="1" thickBot="1" x14ac:dyDescent="0.3">
      <c r="A2" s="8"/>
      <c r="B2" s="8"/>
      <c r="C2" s="8"/>
      <c r="D2" s="8"/>
      <c r="E2" s="8"/>
      <c r="F2" s="8"/>
      <c r="G2" s="8"/>
      <c r="H2" s="8"/>
      <c r="I2" s="8"/>
      <c r="J2" s="20" t="s">
        <v>80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12"/>
      <c r="K3" s="12"/>
      <c r="L3" s="1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12"/>
      <c r="K4" s="12"/>
      <c r="L4" s="1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12">
        <v>0</v>
      </c>
      <c r="K5" s="12">
        <v>0</v>
      </c>
      <c r="L5" s="1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12">
        <v>0</v>
      </c>
      <c r="K6" s="12">
        <v>0</v>
      </c>
      <c r="L6" s="1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12">
        <v>0</v>
      </c>
      <c r="K7" s="12">
        <v>0</v>
      </c>
      <c r="L7" s="12">
        <f>ROUND((J7-K7),5)</f>
        <v>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12">
        <v>3940.61</v>
      </c>
      <c r="K8" s="12">
        <v>2916.66</v>
      </c>
      <c r="L8" s="12">
        <f>ROUND((J8-K8),5)</f>
        <v>1023.95</v>
      </c>
      <c r="M8" s="15">
        <f>ROUND(IF(K8=0, IF(J8=0, 0, 1), J8/K8),5)</f>
        <v>1.35107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12"/>
      <c r="K9" s="12"/>
      <c r="L9" s="12"/>
      <c r="M9" s="15"/>
    </row>
    <row r="10" spans="1:13" x14ac:dyDescent="0.25">
      <c r="A10" s="1"/>
      <c r="B10" s="1"/>
      <c r="C10" s="1"/>
      <c r="D10" s="1"/>
      <c r="E10" s="1"/>
      <c r="F10" s="1" t="s">
        <v>91</v>
      </c>
      <c r="G10" s="1"/>
      <c r="H10" s="1"/>
      <c r="I10" s="1"/>
      <c r="J10" s="12">
        <v>0</v>
      </c>
      <c r="K10" s="12">
        <v>0</v>
      </c>
      <c r="L10" s="12">
        <f t="shared" ref="L10:L30" si="0">ROUND((J10-K10),5)</f>
        <v>0</v>
      </c>
      <c r="M10" s="15">
        <f t="shared" ref="M10:M30" si="1">ROUND(IF(K10=0, IF(J10=0, 0, 1), J10/K10),5)</f>
        <v>0</v>
      </c>
    </row>
    <row r="11" spans="1:13" x14ac:dyDescent="0.25">
      <c r="A11" s="1"/>
      <c r="B11" s="1"/>
      <c r="C11" s="1"/>
      <c r="D11" s="1"/>
      <c r="E11" s="1"/>
      <c r="F11" s="1" t="s">
        <v>92</v>
      </c>
      <c r="G11" s="1"/>
      <c r="H11" s="1"/>
      <c r="I11" s="1"/>
      <c r="J11" s="12">
        <v>0</v>
      </c>
      <c r="K11" s="12">
        <v>0</v>
      </c>
      <c r="L11" s="12">
        <f t="shared" si="0"/>
        <v>0</v>
      </c>
      <c r="M11" s="15">
        <f t="shared" si="1"/>
        <v>0</v>
      </c>
    </row>
    <row r="12" spans="1:13" x14ac:dyDescent="0.25">
      <c r="A12" s="1"/>
      <c r="B12" s="1"/>
      <c r="C12" s="1"/>
      <c r="D12" s="1"/>
      <c r="E12" s="1"/>
      <c r="F12" s="1" t="s">
        <v>93</v>
      </c>
      <c r="G12" s="1"/>
      <c r="H12" s="1"/>
      <c r="I12" s="1"/>
      <c r="J12" s="12">
        <v>0</v>
      </c>
      <c r="K12" s="12">
        <v>0</v>
      </c>
      <c r="L12" s="12">
        <f t="shared" si="0"/>
        <v>0</v>
      </c>
      <c r="M12" s="15">
        <f t="shared" si="1"/>
        <v>0</v>
      </c>
    </row>
    <row r="13" spans="1:13" x14ac:dyDescent="0.25">
      <c r="A13" s="1"/>
      <c r="B13" s="1"/>
      <c r="C13" s="1"/>
      <c r="D13" s="1"/>
      <c r="E13" s="1"/>
      <c r="F13" s="1" t="s">
        <v>94</v>
      </c>
      <c r="G13" s="1"/>
      <c r="H13" s="1"/>
      <c r="I13" s="1"/>
      <c r="J13" s="12">
        <v>0</v>
      </c>
      <c r="K13" s="12">
        <v>29334.09</v>
      </c>
      <c r="L13" s="12">
        <f t="shared" si="0"/>
        <v>-29334.09</v>
      </c>
      <c r="M13" s="15">
        <f t="shared" si="1"/>
        <v>0</v>
      </c>
    </row>
    <row r="14" spans="1:13" x14ac:dyDescent="0.25">
      <c r="A14" s="1"/>
      <c r="B14" s="1"/>
      <c r="C14" s="1"/>
      <c r="D14" s="1"/>
      <c r="E14" s="1"/>
      <c r="F14" s="1" t="s">
        <v>95</v>
      </c>
      <c r="G14" s="1"/>
      <c r="H14" s="1"/>
      <c r="I14" s="1"/>
      <c r="J14" s="12">
        <v>0</v>
      </c>
      <c r="K14" s="12">
        <v>4271.47</v>
      </c>
      <c r="L14" s="12">
        <f t="shared" si="0"/>
        <v>-4271.47</v>
      </c>
      <c r="M14" s="15">
        <f t="shared" si="1"/>
        <v>0</v>
      </c>
    </row>
    <row r="15" spans="1:13" x14ac:dyDescent="0.25">
      <c r="A15" s="1"/>
      <c r="B15" s="1"/>
      <c r="C15" s="1"/>
      <c r="D15" s="1"/>
      <c r="E15" s="1"/>
      <c r="F15" s="1" t="s">
        <v>96</v>
      </c>
      <c r="G15" s="1"/>
      <c r="H15" s="1"/>
      <c r="I15" s="1"/>
      <c r="J15" s="12">
        <v>0</v>
      </c>
      <c r="K15" s="12">
        <v>3708.75</v>
      </c>
      <c r="L15" s="12">
        <f t="shared" si="0"/>
        <v>-3708.75</v>
      </c>
      <c r="M15" s="15">
        <f t="shared" si="1"/>
        <v>0</v>
      </c>
    </row>
    <row r="16" spans="1:13" x14ac:dyDescent="0.25">
      <c r="A16" s="1"/>
      <c r="B16" s="1"/>
      <c r="C16" s="1"/>
      <c r="D16" s="1"/>
      <c r="E16" s="1"/>
      <c r="F16" s="1" t="s">
        <v>97</v>
      </c>
      <c r="G16" s="1"/>
      <c r="H16" s="1"/>
      <c r="I16" s="1"/>
      <c r="J16" s="12">
        <v>0</v>
      </c>
      <c r="K16" s="12">
        <v>185.43</v>
      </c>
      <c r="L16" s="12">
        <f t="shared" si="0"/>
        <v>-185.43</v>
      </c>
      <c r="M16" s="15">
        <f t="shared" si="1"/>
        <v>0</v>
      </c>
    </row>
    <row r="17" spans="1:13" x14ac:dyDescent="0.25">
      <c r="A17" s="1"/>
      <c r="B17" s="1"/>
      <c r="C17" s="1"/>
      <c r="D17" s="1"/>
      <c r="E17" s="1"/>
      <c r="F17" s="1" t="s">
        <v>98</v>
      </c>
      <c r="G17" s="1"/>
      <c r="H17" s="1"/>
      <c r="I17" s="1"/>
      <c r="J17" s="12">
        <v>0</v>
      </c>
      <c r="K17" s="12">
        <v>0</v>
      </c>
      <c r="L17" s="12">
        <f t="shared" si="0"/>
        <v>0</v>
      </c>
      <c r="M17" s="15">
        <f t="shared" si="1"/>
        <v>0</v>
      </c>
    </row>
    <row r="18" spans="1:13" x14ac:dyDescent="0.25">
      <c r="A18" s="1"/>
      <c r="B18" s="1"/>
      <c r="C18" s="1"/>
      <c r="D18" s="1"/>
      <c r="E18" s="1"/>
      <c r="F18" s="1" t="s">
        <v>99</v>
      </c>
      <c r="G18" s="1"/>
      <c r="H18" s="1"/>
      <c r="I18" s="1"/>
      <c r="J18" s="12">
        <v>0</v>
      </c>
      <c r="K18" s="12">
        <v>0</v>
      </c>
      <c r="L18" s="12">
        <f t="shared" si="0"/>
        <v>0</v>
      </c>
      <c r="M18" s="15">
        <f t="shared" si="1"/>
        <v>0</v>
      </c>
    </row>
    <row r="19" spans="1:13" x14ac:dyDescent="0.25">
      <c r="A19" s="1"/>
      <c r="B19" s="1"/>
      <c r="C19" s="1"/>
      <c r="D19" s="1"/>
      <c r="E19" s="1"/>
      <c r="F19" s="1" t="s">
        <v>100</v>
      </c>
      <c r="G19" s="1"/>
      <c r="H19" s="1"/>
      <c r="I19" s="1"/>
      <c r="J19" s="12">
        <v>0</v>
      </c>
      <c r="K19" s="12">
        <v>0</v>
      </c>
      <c r="L19" s="12">
        <f t="shared" si="0"/>
        <v>0</v>
      </c>
      <c r="M19" s="15">
        <f t="shared" si="1"/>
        <v>0</v>
      </c>
    </row>
    <row r="20" spans="1:13" x14ac:dyDescent="0.25">
      <c r="A20" s="1"/>
      <c r="B20" s="1"/>
      <c r="C20" s="1"/>
      <c r="D20" s="1"/>
      <c r="E20" s="1"/>
      <c r="F20" s="1" t="s">
        <v>101</v>
      </c>
      <c r="G20" s="1"/>
      <c r="H20" s="1"/>
      <c r="I20" s="1"/>
      <c r="J20" s="12">
        <v>0</v>
      </c>
      <c r="K20" s="12">
        <v>0</v>
      </c>
      <c r="L20" s="12">
        <f t="shared" si="0"/>
        <v>0</v>
      </c>
      <c r="M20" s="15">
        <f t="shared" si="1"/>
        <v>0</v>
      </c>
    </row>
    <row r="21" spans="1:13" x14ac:dyDescent="0.25">
      <c r="A21" s="1"/>
      <c r="B21" s="1"/>
      <c r="C21" s="1"/>
      <c r="D21" s="1"/>
      <c r="E21" s="1"/>
      <c r="F21" s="1" t="s">
        <v>102</v>
      </c>
      <c r="G21" s="1"/>
      <c r="H21" s="1"/>
      <c r="I21" s="1"/>
      <c r="J21" s="12">
        <v>0</v>
      </c>
      <c r="K21" s="12">
        <v>1306.1500000000001</v>
      </c>
      <c r="L21" s="12">
        <f t="shared" si="0"/>
        <v>-1306.1500000000001</v>
      </c>
      <c r="M21" s="15">
        <f t="shared" si="1"/>
        <v>0</v>
      </c>
    </row>
    <row r="22" spans="1:13" x14ac:dyDescent="0.25">
      <c r="A22" s="1"/>
      <c r="B22" s="1"/>
      <c r="C22" s="1"/>
      <c r="D22" s="1"/>
      <c r="E22" s="1"/>
      <c r="F22" s="1" t="s">
        <v>103</v>
      </c>
      <c r="G22" s="1"/>
      <c r="H22" s="1"/>
      <c r="I22" s="1"/>
      <c r="J22" s="12">
        <v>0</v>
      </c>
      <c r="K22" s="12">
        <v>0</v>
      </c>
      <c r="L22" s="12">
        <f t="shared" si="0"/>
        <v>0</v>
      </c>
      <c r="M22" s="15">
        <f t="shared" si="1"/>
        <v>0</v>
      </c>
    </row>
    <row r="23" spans="1:13" x14ac:dyDescent="0.25">
      <c r="A23" s="1"/>
      <c r="B23" s="1"/>
      <c r="C23" s="1"/>
      <c r="D23" s="1"/>
      <c r="E23" s="1"/>
      <c r="F23" s="1" t="s">
        <v>104</v>
      </c>
      <c r="G23" s="1"/>
      <c r="H23" s="1"/>
      <c r="I23" s="1"/>
      <c r="J23" s="12">
        <v>0</v>
      </c>
      <c r="K23" s="12">
        <v>0</v>
      </c>
      <c r="L23" s="12">
        <f t="shared" si="0"/>
        <v>0</v>
      </c>
      <c r="M23" s="15">
        <f t="shared" si="1"/>
        <v>0</v>
      </c>
    </row>
    <row r="24" spans="1:13" x14ac:dyDescent="0.25">
      <c r="A24" s="1"/>
      <c r="B24" s="1"/>
      <c r="C24" s="1"/>
      <c r="D24" s="1"/>
      <c r="E24" s="1"/>
      <c r="F24" s="1" t="s">
        <v>105</v>
      </c>
      <c r="G24" s="1"/>
      <c r="H24" s="1"/>
      <c r="I24" s="1"/>
      <c r="J24" s="12">
        <v>0</v>
      </c>
      <c r="K24" s="12">
        <v>5566.08</v>
      </c>
      <c r="L24" s="12">
        <f t="shared" si="0"/>
        <v>-5566.08</v>
      </c>
      <c r="M24" s="15">
        <f t="shared" si="1"/>
        <v>0</v>
      </c>
    </row>
    <row r="25" spans="1:13" x14ac:dyDescent="0.25">
      <c r="A25" s="1"/>
      <c r="B25" s="1"/>
      <c r="C25" s="1"/>
      <c r="D25" s="1"/>
      <c r="E25" s="1"/>
      <c r="F25" s="1" t="s">
        <v>106</v>
      </c>
      <c r="G25" s="1"/>
      <c r="H25" s="1"/>
      <c r="I25" s="1"/>
      <c r="J25" s="12">
        <v>-8.4499999999999993</v>
      </c>
      <c r="K25" s="12">
        <v>0</v>
      </c>
      <c r="L25" s="12">
        <f t="shared" si="0"/>
        <v>-8.4499999999999993</v>
      </c>
      <c r="M25" s="15">
        <f t="shared" si="1"/>
        <v>1</v>
      </c>
    </row>
    <row r="26" spans="1:13" x14ac:dyDescent="0.25">
      <c r="A26" s="1"/>
      <c r="B26" s="1"/>
      <c r="C26" s="1"/>
      <c r="D26" s="1"/>
      <c r="E26" s="1"/>
      <c r="F26" s="1" t="s">
        <v>107</v>
      </c>
      <c r="G26" s="1"/>
      <c r="H26" s="1"/>
      <c r="I26" s="1"/>
      <c r="J26" s="12">
        <v>0</v>
      </c>
      <c r="K26" s="12">
        <v>0</v>
      </c>
      <c r="L26" s="12">
        <f t="shared" si="0"/>
        <v>0</v>
      </c>
      <c r="M26" s="15">
        <f t="shared" si="1"/>
        <v>0</v>
      </c>
    </row>
    <row r="27" spans="1:13" ht="15.75" thickBot="1" x14ac:dyDescent="0.3">
      <c r="A27" s="1"/>
      <c r="B27" s="1"/>
      <c r="C27" s="1"/>
      <c r="D27" s="1"/>
      <c r="E27" s="1"/>
      <c r="F27" s="1" t="s">
        <v>108</v>
      </c>
      <c r="G27" s="1"/>
      <c r="H27" s="1"/>
      <c r="I27" s="1"/>
      <c r="J27" s="12">
        <v>0</v>
      </c>
      <c r="K27" s="12">
        <v>0</v>
      </c>
      <c r="L27" s="12">
        <f t="shared" si="0"/>
        <v>0</v>
      </c>
      <c r="M27" s="15">
        <f t="shared" si="1"/>
        <v>0</v>
      </c>
    </row>
    <row r="28" spans="1:13" ht="15.75" thickBot="1" x14ac:dyDescent="0.3">
      <c r="A28" s="1"/>
      <c r="B28" s="1"/>
      <c r="C28" s="1"/>
      <c r="D28" s="1"/>
      <c r="E28" s="1" t="s">
        <v>109</v>
      </c>
      <c r="F28" s="1"/>
      <c r="G28" s="1"/>
      <c r="H28" s="1"/>
      <c r="I28" s="1"/>
      <c r="J28" s="4">
        <f>ROUND(SUM(J9:J27),5)</f>
        <v>-8.4499999999999993</v>
      </c>
      <c r="K28" s="4">
        <f>ROUND(SUM(K9:K27),5)</f>
        <v>44371.97</v>
      </c>
      <c r="L28" s="4">
        <f t="shared" si="0"/>
        <v>-44380.42</v>
      </c>
      <c r="M28" s="16">
        <f t="shared" si="1"/>
        <v>-1.9000000000000001E-4</v>
      </c>
    </row>
    <row r="29" spans="1:13" ht="15.75" thickBot="1" x14ac:dyDescent="0.3">
      <c r="A29" s="1"/>
      <c r="B29" s="1"/>
      <c r="C29" s="1"/>
      <c r="D29" s="1" t="s">
        <v>110</v>
      </c>
      <c r="E29" s="1"/>
      <c r="F29" s="1"/>
      <c r="G29" s="1"/>
      <c r="H29" s="1"/>
      <c r="I29" s="1"/>
      <c r="J29" s="2">
        <f>ROUND(SUM(J4:J8)+J28,5)</f>
        <v>3932.16</v>
      </c>
      <c r="K29" s="2">
        <f>ROUND(SUM(K4:K8)+K28,5)</f>
        <v>47288.63</v>
      </c>
      <c r="L29" s="2">
        <f t="shared" si="0"/>
        <v>-43356.47</v>
      </c>
      <c r="M29" s="17">
        <f t="shared" si="1"/>
        <v>8.3150000000000002E-2</v>
      </c>
    </row>
    <row r="30" spans="1:13" x14ac:dyDescent="0.25">
      <c r="A30" s="1"/>
      <c r="B30" s="1"/>
      <c r="C30" s="1" t="s">
        <v>111</v>
      </c>
      <c r="D30" s="1"/>
      <c r="E30" s="1"/>
      <c r="F30" s="1"/>
      <c r="G30" s="1"/>
      <c r="H30" s="1"/>
      <c r="I30" s="1"/>
      <c r="J30" s="12">
        <f>J29</f>
        <v>3932.16</v>
      </c>
      <c r="K30" s="12">
        <f>K29</f>
        <v>47288.63</v>
      </c>
      <c r="L30" s="12">
        <f t="shared" si="0"/>
        <v>-43356.47</v>
      </c>
      <c r="M30" s="15">
        <f t="shared" si="1"/>
        <v>8.3150000000000002E-2</v>
      </c>
    </row>
    <row r="31" spans="1:13" x14ac:dyDescent="0.25">
      <c r="A31" s="1"/>
      <c r="B31" s="1"/>
      <c r="C31" s="1"/>
      <c r="D31" s="1" t="s">
        <v>112</v>
      </c>
      <c r="E31" s="1"/>
      <c r="F31" s="1"/>
      <c r="G31" s="1"/>
      <c r="H31" s="1"/>
      <c r="I31" s="1"/>
      <c r="J31" s="12"/>
      <c r="K31" s="12"/>
      <c r="L31" s="12"/>
      <c r="M31" s="15"/>
    </row>
    <row r="32" spans="1:13" x14ac:dyDescent="0.25">
      <c r="A32" s="1"/>
      <c r="B32" s="1"/>
      <c r="C32" s="1"/>
      <c r="D32" s="1"/>
      <c r="E32" s="1" t="s">
        <v>113</v>
      </c>
      <c r="F32" s="1"/>
      <c r="G32" s="1"/>
      <c r="H32" s="1"/>
      <c r="I32" s="1"/>
      <c r="J32" s="12"/>
      <c r="K32" s="12"/>
      <c r="L32" s="12"/>
      <c r="M32" s="15"/>
    </row>
    <row r="33" spans="1:13" x14ac:dyDescent="0.25">
      <c r="A33" s="1"/>
      <c r="B33" s="1"/>
      <c r="C33" s="1"/>
      <c r="D33" s="1"/>
      <c r="E33" s="1"/>
      <c r="F33" s="1" t="s">
        <v>114</v>
      </c>
      <c r="G33" s="1"/>
      <c r="H33" s="1"/>
      <c r="I33" s="1"/>
      <c r="J33" s="12">
        <v>0</v>
      </c>
      <c r="K33" s="12">
        <v>0</v>
      </c>
      <c r="L33" s="12">
        <f t="shared" ref="L33:L40" si="2">ROUND((J33-K33),5)</f>
        <v>0</v>
      </c>
      <c r="M33" s="15">
        <f t="shared" ref="M33:M40" si="3">ROUND(IF(K33=0, IF(J33=0, 0, 1), J33/K33),5)</f>
        <v>0</v>
      </c>
    </row>
    <row r="34" spans="1:13" x14ac:dyDescent="0.25">
      <c r="A34" s="1"/>
      <c r="B34" s="1"/>
      <c r="C34" s="1"/>
      <c r="D34" s="1"/>
      <c r="E34" s="1"/>
      <c r="F34" s="1" t="s">
        <v>115</v>
      </c>
      <c r="G34" s="1"/>
      <c r="H34" s="1"/>
      <c r="I34" s="1"/>
      <c r="J34" s="12">
        <v>93925.02</v>
      </c>
      <c r="K34" s="12">
        <v>0</v>
      </c>
      <c r="L34" s="12">
        <f t="shared" si="2"/>
        <v>93925.02</v>
      </c>
      <c r="M34" s="15">
        <f t="shared" si="3"/>
        <v>1</v>
      </c>
    </row>
    <row r="35" spans="1:13" x14ac:dyDescent="0.25">
      <c r="A35" s="1"/>
      <c r="B35" s="1"/>
      <c r="C35" s="1"/>
      <c r="D35" s="1"/>
      <c r="E35" s="1"/>
      <c r="F35" s="1" t="s">
        <v>116</v>
      </c>
      <c r="G35" s="1"/>
      <c r="H35" s="1"/>
      <c r="I35" s="1"/>
      <c r="J35" s="12">
        <v>0</v>
      </c>
      <c r="K35" s="12">
        <v>0</v>
      </c>
      <c r="L35" s="12">
        <f t="shared" si="2"/>
        <v>0</v>
      </c>
      <c r="M35" s="15">
        <f t="shared" si="3"/>
        <v>0</v>
      </c>
    </row>
    <row r="36" spans="1:13" x14ac:dyDescent="0.25">
      <c r="A36" s="1"/>
      <c r="B36" s="1"/>
      <c r="C36" s="1"/>
      <c r="D36" s="1"/>
      <c r="E36" s="1"/>
      <c r="F36" s="1" t="s">
        <v>117</v>
      </c>
      <c r="G36" s="1"/>
      <c r="H36" s="1"/>
      <c r="I36" s="1"/>
      <c r="J36" s="12">
        <v>1247.43</v>
      </c>
      <c r="K36" s="12">
        <v>0</v>
      </c>
      <c r="L36" s="12">
        <f t="shared" si="2"/>
        <v>1247.43</v>
      </c>
      <c r="M36" s="15">
        <f t="shared" si="3"/>
        <v>1</v>
      </c>
    </row>
    <row r="37" spans="1:13" x14ac:dyDescent="0.25">
      <c r="A37" s="1"/>
      <c r="B37" s="1"/>
      <c r="C37" s="1"/>
      <c r="D37" s="1"/>
      <c r="E37" s="1"/>
      <c r="F37" s="1" t="s">
        <v>118</v>
      </c>
      <c r="G37" s="1"/>
      <c r="H37" s="1"/>
      <c r="I37" s="1"/>
      <c r="J37" s="12">
        <v>0</v>
      </c>
      <c r="K37" s="12">
        <v>0</v>
      </c>
      <c r="L37" s="12">
        <f t="shared" si="2"/>
        <v>0</v>
      </c>
      <c r="M37" s="15">
        <f t="shared" si="3"/>
        <v>0</v>
      </c>
    </row>
    <row r="38" spans="1:13" x14ac:dyDescent="0.25">
      <c r="A38" s="1"/>
      <c r="B38" s="1"/>
      <c r="C38" s="1"/>
      <c r="D38" s="1"/>
      <c r="E38" s="1"/>
      <c r="F38" s="1" t="s">
        <v>119</v>
      </c>
      <c r="G38" s="1"/>
      <c r="H38" s="1"/>
      <c r="I38" s="1"/>
      <c r="J38" s="12">
        <v>2554.11</v>
      </c>
      <c r="K38" s="12">
        <v>0</v>
      </c>
      <c r="L38" s="12">
        <f t="shared" si="2"/>
        <v>2554.11</v>
      </c>
      <c r="M38" s="15">
        <f t="shared" si="3"/>
        <v>1</v>
      </c>
    </row>
    <row r="39" spans="1:13" ht="15.75" thickBot="1" x14ac:dyDescent="0.3">
      <c r="A39" s="1"/>
      <c r="B39" s="1"/>
      <c r="C39" s="1"/>
      <c r="D39" s="1"/>
      <c r="E39" s="1"/>
      <c r="F39" s="1" t="s">
        <v>120</v>
      </c>
      <c r="G39" s="1"/>
      <c r="H39" s="1"/>
      <c r="I39" s="1"/>
      <c r="J39" s="3">
        <v>0</v>
      </c>
      <c r="K39" s="3">
        <v>0</v>
      </c>
      <c r="L39" s="3">
        <f t="shared" si="2"/>
        <v>0</v>
      </c>
      <c r="M39" s="18">
        <f t="shared" si="3"/>
        <v>0</v>
      </c>
    </row>
    <row r="40" spans="1:13" x14ac:dyDescent="0.25">
      <c r="A40" s="1"/>
      <c r="B40" s="1"/>
      <c r="C40" s="1"/>
      <c r="D40" s="1"/>
      <c r="E40" s="1" t="s">
        <v>121</v>
      </c>
      <c r="F40" s="1"/>
      <c r="G40" s="1"/>
      <c r="H40" s="1"/>
      <c r="I40" s="1"/>
      <c r="J40" s="12">
        <f>ROUND(SUM(J32:J39),5)</f>
        <v>97726.56</v>
      </c>
      <c r="K40" s="12">
        <f>ROUND(SUM(K32:K39),5)</f>
        <v>0</v>
      </c>
      <c r="L40" s="12">
        <f t="shared" si="2"/>
        <v>97726.56</v>
      </c>
      <c r="M40" s="15">
        <f t="shared" si="3"/>
        <v>1</v>
      </c>
    </row>
    <row r="41" spans="1:13" x14ac:dyDescent="0.25">
      <c r="A41" s="1"/>
      <c r="B41" s="1"/>
      <c r="C41" s="1"/>
      <c r="D41" s="1"/>
      <c r="E41" s="1" t="s">
        <v>122</v>
      </c>
      <c r="F41" s="1"/>
      <c r="G41" s="1"/>
      <c r="H41" s="1"/>
      <c r="I41" s="1"/>
      <c r="J41" s="12"/>
      <c r="K41" s="12"/>
      <c r="L41" s="12"/>
      <c r="M41" s="15"/>
    </row>
    <row r="42" spans="1:13" x14ac:dyDescent="0.25">
      <c r="A42" s="1"/>
      <c r="B42" s="1"/>
      <c r="C42" s="1"/>
      <c r="D42" s="1"/>
      <c r="E42" s="1"/>
      <c r="F42" s="1" t="s">
        <v>123</v>
      </c>
      <c r="G42" s="1"/>
      <c r="H42" s="1"/>
      <c r="I42" s="1"/>
      <c r="J42" s="12">
        <v>226.16</v>
      </c>
      <c r="K42" s="12">
        <v>242.35</v>
      </c>
      <c r="L42" s="12">
        <f t="shared" ref="L42:L47" si="4">ROUND((J42-K42),5)</f>
        <v>-16.190000000000001</v>
      </c>
      <c r="M42" s="15">
        <f t="shared" ref="M42:M47" si="5">ROUND(IF(K42=0, IF(J42=0, 0, 1), J42/K42),5)</f>
        <v>0.93320000000000003</v>
      </c>
    </row>
    <row r="43" spans="1:13" x14ac:dyDescent="0.25">
      <c r="A43" s="1"/>
      <c r="B43" s="1"/>
      <c r="C43" s="1"/>
      <c r="D43" s="1"/>
      <c r="E43" s="1"/>
      <c r="F43" s="1" t="s">
        <v>124</v>
      </c>
      <c r="G43" s="1"/>
      <c r="H43" s="1"/>
      <c r="I43" s="1"/>
      <c r="J43" s="12">
        <v>842.97</v>
      </c>
      <c r="K43" s="12">
        <v>527.4</v>
      </c>
      <c r="L43" s="12">
        <f t="shared" si="4"/>
        <v>315.57</v>
      </c>
      <c r="M43" s="15">
        <f t="shared" si="5"/>
        <v>1.5983499999999999</v>
      </c>
    </row>
    <row r="44" spans="1:13" x14ac:dyDescent="0.25">
      <c r="A44" s="1"/>
      <c r="B44" s="1"/>
      <c r="C44" s="1"/>
      <c r="D44" s="1"/>
      <c r="E44" s="1"/>
      <c r="F44" s="1" t="s">
        <v>125</v>
      </c>
      <c r="G44" s="1"/>
      <c r="H44" s="1"/>
      <c r="I44" s="1"/>
      <c r="J44" s="12">
        <v>98.21</v>
      </c>
      <c r="K44" s="12">
        <v>99.16</v>
      </c>
      <c r="L44" s="12">
        <f t="shared" si="4"/>
        <v>-0.95</v>
      </c>
      <c r="M44" s="15">
        <f t="shared" si="5"/>
        <v>0.99041999999999997</v>
      </c>
    </row>
    <row r="45" spans="1:13" x14ac:dyDescent="0.25">
      <c r="A45" s="1"/>
      <c r="B45" s="1"/>
      <c r="C45" s="1"/>
      <c r="D45" s="1"/>
      <c r="E45" s="1"/>
      <c r="F45" s="1" t="s">
        <v>126</v>
      </c>
      <c r="G45" s="1"/>
      <c r="H45" s="1"/>
      <c r="I45" s="1"/>
      <c r="J45" s="12">
        <v>0</v>
      </c>
      <c r="K45" s="12">
        <v>45.55</v>
      </c>
      <c r="L45" s="12">
        <f t="shared" si="4"/>
        <v>-45.55</v>
      </c>
      <c r="M45" s="15">
        <f t="shared" si="5"/>
        <v>0</v>
      </c>
    </row>
    <row r="46" spans="1:13" x14ac:dyDescent="0.25">
      <c r="A46" s="1"/>
      <c r="B46" s="1"/>
      <c r="C46" s="1"/>
      <c r="D46" s="1"/>
      <c r="E46" s="1"/>
      <c r="F46" s="1" t="s">
        <v>127</v>
      </c>
      <c r="G46" s="1"/>
      <c r="H46" s="1"/>
      <c r="I46" s="1"/>
      <c r="J46" s="12">
        <v>0</v>
      </c>
      <c r="K46" s="12">
        <v>250</v>
      </c>
      <c r="L46" s="12">
        <f t="shared" si="4"/>
        <v>-250</v>
      </c>
      <c r="M46" s="15">
        <f t="shared" si="5"/>
        <v>0</v>
      </c>
    </row>
    <row r="47" spans="1:13" x14ac:dyDescent="0.25">
      <c r="A47" s="1"/>
      <c r="B47" s="1"/>
      <c r="C47" s="1"/>
      <c r="D47" s="1"/>
      <c r="E47" s="1"/>
      <c r="F47" s="1" t="s">
        <v>128</v>
      </c>
      <c r="G47" s="1"/>
      <c r="H47" s="1"/>
      <c r="I47" s="1"/>
      <c r="J47" s="12">
        <v>0</v>
      </c>
      <c r="K47" s="12">
        <v>600</v>
      </c>
      <c r="L47" s="12">
        <f t="shared" si="4"/>
        <v>-600</v>
      </c>
      <c r="M47" s="15">
        <f t="shared" si="5"/>
        <v>0</v>
      </c>
    </row>
    <row r="48" spans="1:13" x14ac:dyDescent="0.25">
      <c r="A48" s="1"/>
      <c r="B48" s="1"/>
      <c r="C48" s="1"/>
      <c r="D48" s="1"/>
      <c r="E48" s="1"/>
      <c r="F48" s="1" t="s">
        <v>129</v>
      </c>
      <c r="G48" s="1"/>
      <c r="H48" s="1"/>
      <c r="I48" s="1"/>
      <c r="J48" s="12"/>
      <c r="K48" s="12"/>
      <c r="L48" s="12"/>
      <c r="M48" s="15"/>
    </row>
    <row r="49" spans="1:13" x14ac:dyDescent="0.25">
      <c r="A49" s="1"/>
      <c r="B49" s="1"/>
      <c r="C49" s="1"/>
      <c r="D49" s="1"/>
      <c r="E49" s="1"/>
      <c r="F49" s="1"/>
      <c r="G49" s="1" t="s">
        <v>130</v>
      </c>
      <c r="H49" s="1"/>
      <c r="I49" s="1"/>
      <c r="J49" s="12">
        <v>0</v>
      </c>
      <c r="K49" s="12">
        <v>355.22</v>
      </c>
      <c r="L49" s="12">
        <f>ROUND((J49-K49),5)</f>
        <v>-355.22</v>
      </c>
      <c r="M49" s="15">
        <f>ROUND(IF(K49=0, IF(J49=0, 0, 1), J49/K49),5)</f>
        <v>0</v>
      </c>
    </row>
    <row r="50" spans="1:13" x14ac:dyDescent="0.25">
      <c r="A50" s="1"/>
      <c r="B50" s="1"/>
      <c r="C50" s="1"/>
      <c r="D50" s="1"/>
      <c r="E50" s="1"/>
      <c r="F50" s="1"/>
      <c r="G50" s="1" t="s">
        <v>131</v>
      </c>
      <c r="H50" s="1"/>
      <c r="I50" s="1"/>
      <c r="J50" s="12">
        <v>0</v>
      </c>
      <c r="K50" s="12">
        <v>0</v>
      </c>
      <c r="L50" s="12">
        <f>ROUND((J50-K50),5)</f>
        <v>0</v>
      </c>
      <c r="M50" s="15">
        <f>ROUND(IF(K50=0, IF(J50=0, 0, 1), J50/K50),5)</f>
        <v>0</v>
      </c>
    </row>
    <row r="51" spans="1:13" ht="15.75" thickBot="1" x14ac:dyDescent="0.3">
      <c r="A51" s="1"/>
      <c r="B51" s="1"/>
      <c r="C51" s="1"/>
      <c r="D51" s="1"/>
      <c r="E51" s="1"/>
      <c r="F51" s="1"/>
      <c r="G51" s="1" t="s">
        <v>132</v>
      </c>
      <c r="H51" s="1"/>
      <c r="I51" s="1"/>
      <c r="J51" s="3">
        <v>0</v>
      </c>
      <c r="K51" s="3">
        <v>0</v>
      </c>
      <c r="L51" s="3">
        <f>ROUND((J51-K51),5)</f>
        <v>0</v>
      </c>
      <c r="M51" s="18">
        <f>ROUND(IF(K51=0, IF(J51=0, 0, 1), J51/K51),5)</f>
        <v>0</v>
      </c>
    </row>
    <row r="52" spans="1:13" x14ac:dyDescent="0.25">
      <c r="A52" s="1"/>
      <c r="B52" s="1"/>
      <c r="C52" s="1"/>
      <c r="D52" s="1"/>
      <c r="E52" s="1"/>
      <c r="F52" s="1" t="s">
        <v>133</v>
      </c>
      <c r="G52" s="1"/>
      <c r="H52" s="1"/>
      <c r="I52" s="1"/>
      <c r="J52" s="12">
        <f>ROUND(SUM(J48:J51),5)</f>
        <v>0</v>
      </c>
      <c r="K52" s="12">
        <f>ROUND(SUM(K48:K51),5)</f>
        <v>355.22</v>
      </c>
      <c r="L52" s="12">
        <f>ROUND((J52-K52),5)</f>
        <v>-355.22</v>
      </c>
      <c r="M52" s="15">
        <f>ROUND(IF(K52=0, IF(J52=0, 0, 1), J52/K52),5)</f>
        <v>0</v>
      </c>
    </row>
    <row r="53" spans="1:13" x14ac:dyDescent="0.25">
      <c r="A53" s="1"/>
      <c r="B53" s="1"/>
      <c r="C53" s="1"/>
      <c r="D53" s="1"/>
      <c r="E53" s="1"/>
      <c r="F53" s="1" t="s">
        <v>134</v>
      </c>
      <c r="G53" s="1"/>
      <c r="H53" s="1"/>
      <c r="I53" s="1"/>
      <c r="J53" s="12"/>
      <c r="K53" s="12"/>
      <c r="L53" s="1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135</v>
      </c>
      <c r="H54" s="1"/>
      <c r="I54" s="1"/>
      <c r="J54" s="12">
        <v>0</v>
      </c>
      <c r="K54" s="12">
        <v>0</v>
      </c>
      <c r="L54" s="12">
        <f t="shared" ref="L54:L60" si="6">ROUND((J54-K54),5)</f>
        <v>0</v>
      </c>
      <c r="M54" s="15">
        <f t="shared" ref="M54:M60" si="7">ROUND(IF(K54=0, IF(J54=0, 0, 1), J54/K54),5)</f>
        <v>0</v>
      </c>
    </row>
    <row r="55" spans="1:13" x14ac:dyDescent="0.25">
      <c r="A55" s="1"/>
      <c r="B55" s="1"/>
      <c r="C55" s="1"/>
      <c r="D55" s="1"/>
      <c r="E55" s="1"/>
      <c r="F55" s="1"/>
      <c r="G55" s="1" t="s">
        <v>136</v>
      </c>
      <c r="H55" s="1"/>
      <c r="I55" s="1"/>
      <c r="J55" s="12">
        <v>0</v>
      </c>
      <c r="K55" s="12">
        <v>0</v>
      </c>
      <c r="L55" s="12">
        <f t="shared" si="6"/>
        <v>0</v>
      </c>
      <c r="M55" s="15">
        <f t="shared" si="7"/>
        <v>0</v>
      </c>
    </row>
    <row r="56" spans="1:13" x14ac:dyDescent="0.25">
      <c r="A56" s="1"/>
      <c r="B56" s="1"/>
      <c r="C56" s="1"/>
      <c r="D56" s="1"/>
      <c r="E56" s="1"/>
      <c r="F56" s="1"/>
      <c r="G56" s="1" t="s">
        <v>137</v>
      </c>
      <c r="H56" s="1"/>
      <c r="I56" s="1"/>
      <c r="J56" s="12">
        <v>0</v>
      </c>
      <c r="K56" s="12">
        <v>0</v>
      </c>
      <c r="L56" s="12">
        <f t="shared" si="6"/>
        <v>0</v>
      </c>
      <c r="M56" s="15">
        <f t="shared" si="7"/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138</v>
      </c>
      <c r="H57" s="1"/>
      <c r="I57" s="1"/>
      <c r="J57" s="12">
        <v>0</v>
      </c>
      <c r="K57" s="12">
        <v>0</v>
      </c>
      <c r="L57" s="12">
        <f t="shared" si="6"/>
        <v>0</v>
      </c>
      <c r="M57" s="15">
        <f t="shared" si="7"/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139</v>
      </c>
      <c r="H58" s="1"/>
      <c r="I58" s="1"/>
      <c r="J58" s="12">
        <v>0</v>
      </c>
      <c r="K58" s="12">
        <v>0</v>
      </c>
      <c r="L58" s="12">
        <f t="shared" si="6"/>
        <v>0</v>
      </c>
      <c r="M58" s="15">
        <f t="shared" si="7"/>
        <v>0</v>
      </c>
    </row>
    <row r="59" spans="1:13" ht="15.75" thickBot="1" x14ac:dyDescent="0.3">
      <c r="A59" s="1"/>
      <c r="B59" s="1"/>
      <c r="C59" s="1"/>
      <c r="D59" s="1"/>
      <c r="E59" s="1"/>
      <c r="F59" s="1"/>
      <c r="G59" s="1" t="s">
        <v>140</v>
      </c>
      <c r="H59" s="1"/>
      <c r="I59" s="1"/>
      <c r="J59" s="3">
        <v>0</v>
      </c>
      <c r="K59" s="3">
        <v>0</v>
      </c>
      <c r="L59" s="3">
        <f t="shared" si="6"/>
        <v>0</v>
      </c>
      <c r="M59" s="18">
        <f t="shared" si="7"/>
        <v>0</v>
      </c>
    </row>
    <row r="60" spans="1:13" x14ac:dyDescent="0.25">
      <c r="A60" s="1"/>
      <c r="B60" s="1"/>
      <c r="C60" s="1"/>
      <c r="D60" s="1"/>
      <c r="E60" s="1"/>
      <c r="F60" s="1" t="s">
        <v>141</v>
      </c>
      <c r="G60" s="1"/>
      <c r="H60" s="1"/>
      <c r="I60" s="1"/>
      <c r="J60" s="12">
        <f>ROUND(SUM(J53:J59),5)</f>
        <v>0</v>
      </c>
      <c r="K60" s="12">
        <f>ROUND(SUM(K53:K59),5)</f>
        <v>0</v>
      </c>
      <c r="L60" s="12">
        <f t="shared" si="6"/>
        <v>0</v>
      </c>
      <c r="M60" s="15">
        <f t="shared" si="7"/>
        <v>0</v>
      </c>
    </row>
    <row r="61" spans="1:13" x14ac:dyDescent="0.25">
      <c r="A61" s="1"/>
      <c r="B61" s="1"/>
      <c r="C61" s="1"/>
      <c r="D61" s="1"/>
      <c r="E61" s="1"/>
      <c r="F61" s="1" t="s">
        <v>142</v>
      </c>
      <c r="G61" s="1"/>
      <c r="H61" s="1"/>
      <c r="I61" s="1"/>
      <c r="J61" s="12"/>
      <c r="K61" s="12"/>
      <c r="L61" s="12"/>
      <c r="M61" s="15"/>
    </row>
    <row r="62" spans="1:13" x14ac:dyDescent="0.25">
      <c r="A62" s="1"/>
      <c r="B62" s="1"/>
      <c r="C62" s="1"/>
      <c r="D62" s="1"/>
      <c r="E62" s="1"/>
      <c r="F62" s="1"/>
      <c r="G62" s="1" t="s">
        <v>143</v>
      </c>
      <c r="H62" s="1"/>
      <c r="I62" s="1"/>
      <c r="J62" s="12">
        <v>194.33</v>
      </c>
      <c r="K62" s="12">
        <v>0</v>
      </c>
      <c r="L62" s="12">
        <f t="shared" ref="L62:L69" si="8">ROUND((J62-K62),5)</f>
        <v>194.33</v>
      </c>
      <c r="M62" s="15">
        <f t="shared" ref="M62:M69" si="9">ROUND(IF(K62=0, IF(J62=0, 0, 1), J62/K62),5)</f>
        <v>1</v>
      </c>
    </row>
    <row r="63" spans="1:13" x14ac:dyDescent="0.25">
      <c r="A63" s="1"/>
      <c r="B63" s="1"/>
      <c r="C63" s="1"/>
      <c r="D63" s="1"/>
      <c r="E63" s="1"/>
      <c r="F63" s="1"/>
      <c r="G63" s="1" t="s">
        <v>144</v>
      </c>
      <c r="H63" s="1"/>
      <c r="I63" s="1"/>
      <c r="J63" s="12">
        <v>0</v>
      </c>
      <c r="K63" s="12">
        <v>0</v>
      </c>
      <c r="L63" s="12">
        <f t="shared" si="8"/>
        <v>0</v>
      </c>
      <c r="M63" s="15">
        <f t="shared" si="9"/>
        <v>0</v>
      </c>
    </row>
    <row r="64" spans="1:13" x14ac:dyDescent="0.25">
      <c r="A64" s="1"/>
      <c r="B64" s="1"/>
      <c r="C64" s="1"/>
      <c r="D64" s="1"/>
      <c r="E64" s="1"/>
      <c r="F64" s="1"/>
      <c r="G64" s="1" t="s">
        <v>145</v>
      </c>
      <c r="H64" s="1"/>
      <c r="I64" s="1"/>
      <c r="J64" s="12">
        <v>0</v>
      </c>
      <c r="K64" s="12">
        <v>0</v>
      </c>
      <c r="L64" s="12">
        <f t="shared" si="8"/>
        <v>0</v>
      </c>
      <c r="M64" s="15">
        <f t="shared" si="9"/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146</v>
      </c>
      <c r="H65" s="1"/>
      <c r="I65" s="1"/>
      <c r="J65" s="12">
        <v>10.39</v>
      </c>
      <c r="K65" s="12">
        <v>656.3</v>
      </c>
      <c r="L65" s="12">
        <f t="shared" si="8"/>
        <v>-645.91</v>
      </c>
      <c r="M65" s="15">
        <f t="shared" si="9"/>
        <v>1.583E-2</v>
      </c>
    </row>
    <row r="66" spans="1:13" x14ac:dyDescent="0.25">
      <c r="A66" s="1"/>
      <c r="B66" s="1"/>
      <c r="C66" s="1"/>
      <c r="D66" s="1"/>
      <c r="E66" s="1"/>
      <c r="F66" s="1"/>
      <c r="G66" s="1" t="s">
        <v>147</v>
      </c>
      <c r="H66" s="1"/>
      <c r="I66" s="1"/>
      <c r="J66" s="12">
        <v>126</v>
      </c>
      <c r="K66" s="12">
        <v>126</v>
      </c>
      <c r="L66" s="12">
        <f t="shared" si="8"/>
        <v>0</v>
      </c>
      <c r="M66" s="15">
        <f t="shared" si="9"/>
        <v>1</v>
      </c>
    </row>
    <row r="67" spans="1:13" x14ac:dyDescent="0.25">
      <c r="A67" s="1"/>
      <c r="B67" s="1"/>
      <c r="C67" s="1"/>
      <c r="D67" s="1"/>
      <c r="E67" s="1"/>
      <c r="F67" s="1"/>
      <c r="G67" s="1" t="s">
        <v>148</v>
      </c>
      <c r="H67" s="1"/>
      <c r="I67" s="1"/>
      <c r="J67" s="12">
        <v>50</v>
      </c>
      <c r="K67" s="12">
        <v>50</v>
      </c>
      <c r="L67" s="12">
        <f t="shared" si="8"/>
        <v>0</v>
      </c>
      <c r="M67" s="15">
        <f t="shared" si="9"/>
        <v>1</v>
      </c>
    </row>
    <row r="68" spans="1:13" ht="15.75" thickBot="1" x14ac:dyDescent="0.3">
      <c r="A68" s="1"/>
      <c r="B68" s="1"/>
      <c r="C68" s="1"/>
      <c r="D68" s="1"/>
      <c r="E68" s="1"/>
      <c r="F68" s="1"/>
      <c r="G68" s="1" t="s">
        <v>149</v>
      </c>
      <c r="H68" s="1"/>
      <c r="I68" s="1"/>
      <c r="J68" s="3">
        <v>2242.83</v>
      </c>
      <c r="K68" s="3">
        <v>1918.95</v>
      </c>
      <c r="L68" s="3">
        <f t="shared" si="8"/>
        <v>323.88</v>
      </c>
      <c r="M68" s="18">
        <f t="shared" si="9"/>
        <v>1.1687799999999999</v>
      </c>
    </row>
    <row r="69" spans="1:13" x14ac:dyDescent="0.25">
      <c r="A69" s="1"/>
      <c r="B69" s="1"/>
      <c r="C69" s="1"/>
      <c r="D69" s="1"/>
      <c r="E69" s="1"/>
      <c r="F69" s="1" t="s">
        <v>150</v>
      </c>
      <c r="G69" s="1"/>
      <c r="H69" s="1"/>
      <c r="I69" s="1"/>
      <c r="J69" s="12">
        <f>ROUND(SUM(J61:J68),5)</f>
        <v>2623.55</v>
      </c>
      <c r="K69" s="12">
        <f>ROUND(SUM(K61:K68),5)</f>
        <v>2751.25</v>
      </c>
      <c r="L69" s="12">
        <f t="shared" si="8"/>
        <v>-127.7</v>
      </c>
      <c r="M69" s="15">
        <f t="shared" si="9"/>
        <v>0.95357999999999998</v>
      </c>
    </row>
    <row r="70" spans="1:13" x14ac:dyDescent="0.25">
      <c r="A70" s="1"/>
      <c r="B70" s="1"/>
      <c r="C70" s="1"/>
      <c r="D70" s="1"/>
      <c r="E70" s="1"/>
      <c r="F70" s="1" t="s">
        <v>151</v>
      </c>
      <c r="G70" s="1"/>
      <c r="H70" s="1"/>
      <c r="I70" s="1"/>
      <c r="J70" s="12"/>
      <c r="K70" s="12"/>
      <c r="L70" s="12"/>
      <c r="M70" s="15"/>
    </row>
    <row r="71" spans="1:13" x14ac:dyDescent="0.25">
      <c r="A71" s="1"/>
      <c r="B71" s="1"/>
      <c r="C71" s="1"/>
      <c r="D71" s="1"/>
      <c r="E71" s="1"/>
      <c r="F71" s="1"/>
      <c r="G71" s="1" t="s">
        <v>152</v>
      </c>
      <c r="H71" s="1"/>
      <c r="I71" s="1"/>
      <c r="J71" s="12"/>
      <c r="K71" s="12"/>
      <c r="L71" s="12"/>
      <c r="M71" s="15"/>
    </row>
    <row r="72" spans="1:13" x14ac:dyDescent="0.25">
      <c r="A72" s="1"/>
      <c r="B72" s="1"/>
      <c r="C72" s="1"/>
      <c r="D72" s="1"/>
      <c r="E72" s="1"/>
      <c r="F72" s="1"/>
      <c r="G72" s="1"/>
      <c r="H72" s="1" t="s">
        <v>153</v>
      </c>
      <c r="I72" s="1"/>
      <c r="J72" s="12">
        <v>0</v>
      </c>
      <c r="K72" s="12">
        <v>0</v>
      </c>
      <c r="L72" s="12">
        <f>ROUND((J72-K72),5)</f>
        <v>0</v>
      </c>
      <c r="M72" s="15">
        <f>ROUND(IF(K72=0, IF(J72=0, 0, 1), J72/K72),5)</f>
        <v>0</v>
      </c>
    </row>
    <row r="73" spans="1:13" x14ac:dyDescent="0.25">
      <c r="A73" s="1"/>
      <c r="B73" s="1"/>
      <c r="C73" s="1"/>
      <c r="D73" s="1"/>
      <c r="E73" s="1"/>
      <c r="F73" s="1"/>
      <c r="G73" s="1"/>
      <c r="H73" s="1" t="s">
        <v>154</v>
      </c>
      <c r="I73" s="1"/>
      <c r="J73" s="12">
        <v>203.8</v>
      </c>
      <c r="K73" s="12">
        <v>1250</v>
      </c>
      <c r="L73" s="12">
        <f>ROUND((J73-K73),5)</f>
        <v>-1046.2</v>
      </c>
      <c r="M73" s="15">
        <f>ROUND(IF(K73=0, IF(J73=0, 0, 1), J73/K73),5)</f>
        <v>0.16303999999999999</v>
      </c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155</v>
      </c>
      <c r="I74" s="1"/>
      <c r="J74" s="12">
        <v>3671.08</v>
      </c>
      <c r="K74" s="12">
        <v>1071.57</v>
      </c>
      <c r="L74" s="12">
        <f>ROUND((J74-K74),5)</f>
        <v>2599.5100000000002</v>
      </c>
      <c r="M74" s="15">
        <f>ROUND(IF(K74=0, IF(J74=0, 0, 1), J74/K74),5)</f>
        <v>3.4258899999999999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156</v>
      </c>
      <c r="I75" s="1"/>
      <c r="J75" s="12"/>
      <c r="K75" s="12"/>
      <c r="L75" s="12"/>
      <c r="M75" s="15"/>
    </row>
    <row r="76" spans="1:13" x14ac:dyDescent="0.25">
      <c r="A76" s="1"/>
      <c r="B76" s="1"/>
      <c r="C76" s="1"/>
      <c r="D76" s="1"/>
      <c r="E76" s="1"/>
      <c r="F76" s="1"/>
      <c r="G76" s="1"/>
      <c r="H76" s="1"/>
      <c r="I76" s="1" t="s">
        <v>157</v>
      </c>
      <c r="J76" s="12">
        <v>12630.12</v>
      </c>
      <c r="K76" s="12">
        <v>12630.13</v>
      </c>
      <c r="L76" s="12">
        <f t="shared" ref="L76:L93" si="10">ROUND((J76-K76),5)</f>
        <v>-0.01</v>
      </c>
      <c r="M76" s="15">
        <f t="shared" ref="M76:M93" si="11">ROUND(IF(K76=0, IF(J76=0, 0, 1), J76/K76),5)</f>
        <v>1</v>
      </c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 t="s">
        <v>158</v>
      </c>
      <c r="J77" s="12">
        <v>1326.16</v>
      </c>
      <c r="K77" s="12">
        <v>1326.17</v>
      </c>
      <c r="L77" s="12">
        <f t="shared" si="10"/>
        <v>-0.01</v>
      </c>
      <c r="M77" s="15">
        <f t="shared" si="11"/>
        <v>0.99999000000000005</v>
      </c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159</v>
      </c>
      <c r="J78" s="12">
        <v>479.94</v>
      </c>
      <c r="K78" s="12">
        <v>479.95</v>
      </c>
      <c r="L78" s="12">
        <f t="shared" si="10"/>
        <v>-0.01</v>
      </c>
      <c r="M78" s="15">
        <f t="shared" si="11"/>
        <v>0.99997999999999998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160</v>
      </c>
      <c r="J79" s="12">
        <v>0</v>
      </c>
      <c r="K79" s="12">
        <v>0</v>
      </c>
      <c r="L79" s="12">
        <f t="shared" si="10"/>
        <v>0</v>
      </c>
      <c r="M79" s="15">
        <f t="shared" si="11"/>
        <v>0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161</v>
      </c>
      <c r="J80" s="12">
        <v>0</v>
      </c>
      <c r="K80" s="12">
        <v>946</v>
      </c>
      <c r="L80" s="12">
        <f t="shared" si="10"/>
        <v>-946</v>
      </c>
      <c r="M80" s="15">
        <f t="shared" si="11"/>
        <v>0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162</v>
      </c>
      <c r="J81" s="12">
        <v>0</v>
      </c>
      <c r="K81" s="12">
        <v>0</v>
      </c>
      <c r="L81" s="12">
        <f t="shared" si="10"/>
        <v>0</v>
      </c>
      <c r="M81" s="15">
        <f t="shared" si="11"/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163</v>
      </c>
      <c r="J82" s="12">
        <v>0</v>
      </c>
      <c r="K82" s="12">
        <v>0</v>
      </c>
      <c r="L82" s="12">
        <f t="shared" si="10"/>
        <v>0</v>
      </c>
      <c r="M82" s="15">
        <f t="shared" si="11"/>
        <v>0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164</v>
      </c>
      <c r="J83" s="12">
        <v>0</v>
      </c>
      <c r="K83" s="12">
        <v>0</v>
      </c>
      <c r="L83" s="12">
        <f t="shared" si="10"/>
        <v>0</v>
      </c>
      <c r="M83" s="15">
        <f t="shared" si="11"/>
        <v>0</v>
      </c>
    </row>
    <row r="84" spans="1:13" ht="15.75" thickBot="1" x14ac:dyDescent="0.3">
      <c r="A84" s="1"/>
      <c r="B84" s="1"/>
      <c r="C84" s="1"/>
      <c r="D84" s="1"/>
      <c r="E84" s="1"/>
      <c r="F84" s="1"/>
      <c r="G84" s="1"/>
      <c r="H84" s="1"/>
      <c r="I84" s="1" t="s">
        <v>165</v>
      </c>
      <c r="J84" s="3">
        <v>0</v>
      </c>
      <c r="K84" s="3">
        <v>0</v>
      </c>
      <c r="L84" s="3">
        <f t="shared" si="10"/>
        <v>0</v>
      </c>
      <c r="M84" s="18">
        <f t="shared" si="11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 t="s">
        <v>166</v>
      </c>
      <c r="I85" s="1"/>
      <c r="J85" s="12">
        <f>ROUND(SUM(J75:J84),5)</f>
        <v>14436.22</v>
      </c>
      <c r="K85" s="12">
        <f>ROUND(SUM(K75:K84),5)</f>
        <v>15382.25</v>
      </c>
      <c r="L85" s="12">
        <f t="shared" si="10"/>
        <v>-946.03</v>
      </c>
      <c r="M85" s="15">
        <f t="shared" si="11"/>
        <v>0.9385</v>
      </c>
    </row>
    <row r="86" spans="1:13" x14ac:dyDescent="0.25">
      <c r="A86" s="1"/>
      <c r="B86" s="1"/>
      <c r="C86" s="1"/>
      <c r="D86" s="1"/>
      <c r="E86" s="1"/>
      <c r="F86" s="1"/>
      <c r="G86" s="1"/>
      <c r="H86" s="1" t="s">
        <v>167</v>
      </c>
      <c r="I86" s="1"/>
      <c r="J86" s="12">
        <v>30333.99</v>
      </c>
      <c r="K86" s="12">
        <v>34084</v>
      </c>
      <c r="L86" s="12">
        <f t="shared" si="10"/>
        <v>-3750.01</v>
      </c>
      <c r="M86" s="15">
        <f t="shared" si="11"/>
        <v>0.88997999999999999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168</v>
      </c>
      <c r="I87" s="1"/>
      <c r="J87" s="12">
        <v>0</v>
      </c>
      <c r="K87" s="12">
        <v>0</v>
      </c>
      <c r="L87" s="12">
        <f t="shared" si="10"/>
        <v>0</v>
      </c>
      <c r="M87" s="15">
        <f t="shared" si="11"/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169</v>
      </c>
      <c r="I88" s="1"/>
      <c r="J88" s="12">
        <v>0</v>
      </c>
      <c r="K88" s="12">
        <v>0</v>
      </c>
      <c r="L88" s="12">
        <f t="shared" si="10"/>
        <v>0</v>
      </c>
      <c r="M88" s="15">
        <f t="shared" si="11"/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170</v>
      </c>
      <c r="I89" s="1"/>
      <c r="J89" s="12">
        <v>8229.48</v>
      </c>
      <c r="K89" s="12">
        <v>7352.6</v>
      </c>
      <c r="L89" s="12">
        <f t="shared" si="10"/>
        <v>876.88</v>
      </c>
      <c r="M89" s="15">
        <f t="shared" si="11"/>
        <v>1.1192599999999999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171</v>
      </c>
      <c r="I90" s="1"/>
      <c r="J90" s="12">
        <v>1000</v>
      </c>
      <c r="K90" s="12">
        <v>3906.25</v>
      </c>
      <c r="L90" s="12">
        <f t="shared" si="10"/>
        <v>-2906.25</v>
      </c>
      <c r="M90" s="15">
        <f t="shared" si="11"/>
        <v>0.25600000000000001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172</v>
      </c>
      <c r="I91" s="1"/>
      <c r="J91" s="12">
        <v>8720.34</v>
      </c>
      <c r="K91" s="12">
        <v>7583.5</v>
      </c>
      <c r="L91" s="12">
        <f t="shared" si="10"/>
        <v>1136.8399999999999</v>
      </c>
      <c r="M91" s="15">
        <f t="shared" si="11"/>
        <v>1.14991</v>
      </c>
    </row>
    <row r="92" spans="1:13" ht="15.75" thickBot="1" x14ac:dyDescent="0.3">
      <c r="A92" s="1"/>
      <c r="B92" s="1"/>
      <c r="C92" s="1"/>
      <c r="D92" s="1"/>
      <c r="E92" s="1"/>
      <c r="F92" s="1"/>
      <c r="G92" s="1"/>
      <c r="H92" s="1" t="s">
        <v>173</v>
      </c>
      <c r="I92" s="1"/>
      <c r="J92" s="3">
        <v>0</v>
      </c>
      <c r="K92" s="3">
        <v>0</v>
      </c>
      <c r="L92" s="3">
        <f t="shared" si="10"/>
        <v>0</v>
      </c>
      <c r="M92" s="18">
        <f t="shared" si="11"/>
        <v>0</v>
      </c>
    </row>
    <row r="93" spans="1:13" x14ac:dyDescent="0.25">
      <c r="A93" s="1"/>
      <c r="B93" s="1"/>
      <c r="C93" s="1"/>
      <c r="D93" s="1"/>
      <c r="E93" s="1"/>
      <c r="F93" s="1"/>
      <c r="G93" s="1" t="s">
        <v>174</v>
      </c>
      <c r="H93" s="1"/>
      <c r="I93" s="1"/>
      <c r="J93" s="12">
        <f>ROUND(SUM(J71:J74)+SUM(J85:J92),5)</f>
        <v>66594.91</v>
      </c>
      <c r="K93" s="12">
        <f>ROUND(SUM(K71:K74)+SUM(K85:K92),5)</f>
        <v>70630.17</v>
      </c>
      <c r="L93" s="12">
        <f t="shared" si="10"/>
        <v>-4035.26</v>
      </c>
      <c r="M93" s="15">
        <f t="shared" si="11"/>
        <v>0.94286999999999999</v>
      </c>
    </row>
    <row r="94" spans="1:13" x14ac:dyDescent="0.25">
      <c r="A94" s="1"/>
      <c r="B94" s="1"/>
      <c r="C94" s="1"/>
      <c r="D94" s="1"/>
      <c r="E94" s="1"/>
      <c r="F94" s="1"/>
      <c r="G94" s="1" t="s">
        <v>175</v>
      </c>
      <c r="H94" s="1"/>
      <c r="I94" s="1"/>
      <c r="J94" s="12">
        <v>8.08</v>
      </c>
      <c r="K94" s="12"/>
      <c r="L94" s="12"/>
      <c r="M94" s="15"/>
    </row>
    <row r="95" spans="1:13" x14ac:dyDescent="0.25">
      <c r="A95" s="1"/>
      <c r="B95" s="1"/>
      <c r="C95" s="1"/>
      <c r="D95" s="1"/>
      <c r="E95" s="1"/>
      <c r="F95" s="1"/>
      <c r="G95" s="1" t="s">
        <v>176</v>
      </c>
      <c r="H95" s="1"/>
      <c r="I95" s="1"/>
      <c r="J95" s="12"/>
      <c r="K95" s="12"/>
      <c r="L95" s="12"/>
      <c r="M95" s="15"/>
    </row>
    <row r="96" spans="1:13" x14ac:dyDescent="0.25">
      <c r="A96" s="1"/>
      <c r="B96" s="1"/>
      <c r="C96" s="1"/>
      <c r="D96" s="1"/>
      <c r="E96" s="1"/>
      <c r="F96" s="1"/>
      <c r="G96" s="1"/>
      <c r="H96" s="1" t="s">
        <v>177</v>
      </c>
      <c r="I96" s="1"/>
      <c r="J96" s="12">
        <v>42.42</v>
      </c>
      <c r="K96" s="12">
        <v>42.5</v>
      </c>
      <c r="L96" s="12">
        <f t="shared" ref="L96:L103" si="12">ROUND((J96-K96),5)</f>
        <v>-0.08</v>
      </c>
      <c r="M96" s="15">
        <f t="shared" ref="M96:M103" si="13">ROUND(IF(K96=0, IF(J96=0, 0, 1), J96/K96),5)</f>
        <v>0.99812000000000001</v>
      </c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178</v>
      </c>
      <c r="I97" s="1"/>
      <c r="J97" s="12">
        <v>4964.8100000000004</v>
      </c>
      <c r="K97" s="12">
        <v>4753.3599999999997</v>
      </c>
      <c r="L97" s="12">
        <f t="shared" si="12"/>
        <v>211.45</v>
      </c>
      <c r="M97" s="15">
        <f t="shared" si="13"/>
        <v>1.0444800000000001</v>
      </c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179</v>
      </c>
      <c r="I98" s="1"/>
      <c r="J98" s="12">
        <v>1484.06</v>
      </c>
      <c r="K98" s="12">
        <v>1862.76</v>
      </c>
      <c r="L98" s="12">
        <f t="shared" si="12"/>
        <v>-378.7</v>
      </c>
      <c r="M98" s="15">
        <f t="shared" si="13"/>
        <v>0.79669999999999996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180</v>
      </c>
      <c r="I99" s="1"/>
      <c r="J99" s="12">
        <v>7411.5</v>
      </c>
      <c r="K99" s="12">
        <v>5907.5</v>
      </c>
      <c r="L99" s="12">
        <f t="shared" si="12"/>
        <v>1504</v>
      </c>
      <c r="M99" s="15">
        <f t="shared" si="13"/>
        <v>1.2545900000000001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181</v>
      </c>
      <c r="I100" s="1"/>
      <c r="J100" s="12">
        <v>0</v>
      </c>
      <c r="K100" s="12">
        <v>416.66</v>
      </c>
      <c r="L100" s="12">
        <f t="shared" si="12"/>
        <v>-416.66</v>
      </c>
      <c r="M100" s="15">
        <f t="shared" si="13"/>
        <v>0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182</v>
      </c>
      <c r="I101" s="1"/>
      <c r="J101" s="12">
        <v>56</v>
      </c>
      <c r="K101" s="12">
        <v>0</v>
      </c>
      <c r="L101" s="12">
        <f t="shared" si="12"/>
        <v>56</v>
      </c>
      <c r="M101" s="15">
        <f t="shared" si="13"/>
        <v>1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183</v>
      </c>
      <c r="I102" s="1"/>
      <c r="J102" s="3">
        <v>0</v>
      </c>
      <c r="K102" s="3">
        <v>0</v>
      </c>
      <c r="L102" s="3">
        <f t="shared" si="12"/>
        <v>0</v>
      </c>
      <c r="M102" s="18">
        <f t="shared" si="13"/>
        <v>0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184</v>
      </c>
      <c r="H103" s="1"/>
      <c r="I103" s="1"/>
      <c r="J103" s="12">
        <f>ROUND(SUM(J95:J102),5)</f>
        <v>13958.79</v>
      </c>
      <c r="K103" s="12">
        <f>ROUND(SUM(K95:K102),5)</f>
        <v>12982.78</v>
      </c>
      <c r="L103" s="12">
        <f t="shared" si="12"/>
        <v>976.01</v>
      </c>
      <c r="M103" s="15">
        <f t="shared" si="13"/>
        <v>1.07518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185</v>
      </c>
      <c r="H104" s="1"/>
      <c r="I104" s="1"/>
      <c r="J104" s="12"/>
      <c r="K104" s="12"/>
      <c r="L104" s="1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186</v>
      </c>
      <c r="I105" s="1"/>
      <c r="J105" s="12">
        <v>1420.86</v>
      </c>
      <c r="K105" s="12">
        <v>705.76</v>
      </c>
      <c r="L105" s="12">
        <f t="shared" ref="L105:L111" si="14">ROUND((J105-K105),5)</f>
        <v>715.1</v>
      </c>
      <c r="M105" s="15">
        <f t="shared" ref="M105:M111" si="15">ROUND(IF(K105=0, IF(J105=0, 0, 1), J105/K105),5)</f>
        <v>2.0132300000000001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187</v>
      </c>
      <c r="I106" s="1"/>
      <c r="J106" s="12">
        <v>1178.79</v>
      </c>
      <c r="K106" s="12">
        <v>1175.28</v>
      </c>
      <c r="L106" s="12">
        <f t="shared" si="14"/>
        <v>3.51</v>
      </c>
      <c r="M106" s="15">
        <f t="shared" si="15"/>
        <v>1.00299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188</v>
      </c>
      <c r="I107" s="1"/>
      <c r="J107" s="12">
        <v>234.48</v>
      </c>
      <c r="K107" s="12">
        <v>281.41000000000003</v>
      </c>
      <c r="L107" s="12">
        <f t="shared" si="14"/>
        <v>-46.93</v>
      </c>
      <c r="M107" s="15">
        <f t="shared" si="15"/>
        <v>0.83323000000000003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/>
      <c r="H108" s="1" t="s">
        <v>189</v>
      </c>
      <c r="I108" s="1"/>
      <c r="J108" s="3">
        <v>31.8</v>
      </c>
      <c r="K108" s="3">
        <v>0</v>
      </c>
      <c r="L108" s="3">
        <f t="shared" si="14"/>
        <v>31.8</v>
      </c>
      <c r="M108" s="18">
        <f t="shared" si="15"/>
        <v>1</v>
      </c>
    </row>
    <row r="109" spans="1:13" x14ac:dyDescent="0.25">
      <c r="A109" s="1"/>
      <c r="B109" s="1"/>
      <c r="C109" s="1"/>
      <c r="D109" s="1"/>
      <c r="E109" s="1"/>
      <c r="F109" s="1"/>
      <c r="G109" s="1" t="s">
        <v>190</v>
      </c>
      <c r="H109" s="1"/>
      <c r="I109" s="1"/>
      <c r="J109" s="12">
        <f>ROUND(SUM(J104:J108),5)</f>
        <v>2865.93</v>
      </c>
      <c r="K109" s="12">
        <f>ROUND(SUM(K104:K108),5)</f>
        <v>2162.4499999999998</v>
      </c>
      <c r="L109" s="12">
        <f t="shared" si="14"/>
        <v>703.48</v>
      </c>
      <c r="M109" s="15">
        <f t="shared" si="15"/>
        <v>1.3253200000000001</v>
      </c>
    </row>
    <row r="110" spans="1:13" ht="15.75" thickBot="1" x14ac:dyDescent="0.3">
      <c r="A110" s="1"/>
      <c r="B110" s="1"/>
      <c r="C110" s="1"/>
      <c r="D110" s="1"/>
      <c r="E110" s="1"/>
      <c r="F110" s="1"/>
      <c r="G110" s="1" t="s">
        <v>191</v>
      </c>
      <c r="H110" s="1"/>
      <c r="I110" s="1"/>
      <c r="J110" s="3">
        <v>0</v>
      </c>
      <c r="K110" s="3">
        <v>0</v>
      </c>
      <c r="L110" s="3">
        <f t="shared" si="14"/>
        <v>0</v>
      </c>
      <c r="M110" s="18">
        <f t="shared" si="15"/>
        <v>0</v>
      </c>
    </row>
    <row r="111" spans="1:13" x14ac:dyDescent="0.25">
      <c r="A111" s="1"/>
      <c r="B111" s="1"/>
      <c r="C111" s="1"/>
      <c r="D111" s="1"/>
      <c r="E111" s="1"/>
      <c r="F111" s="1" t="s">
        <v>192</v>
      </c>
      <c r="G111" s="1"/>
      <c r="H111" s="1"/>
      <c r="I111" s="1"/>
      <c r="J111" s="12">
        <f>ROUND(J70+SUM(J93:J94)+J103+SUM(J109:J110),5)</f>
        <v>83427.710000000006</v>
      </c>
      <c r="K111" s="12">
        <f>ROUND(K70+SUM(K93:K94)+K103+SUM(K109:K110),5)</f>
        <v>85775.4</v>
      </c>
      <c r="L111" s="12">
        <f t="shared" si="14"/>
        <v>-2347.69</v>
      </c>
      <c r="M111" s="15">
        <f t="shared" si="15"/>
        <v>0.97262999999999999</v>
      </c>
    </row>
    <row r="112" spans="1:13" x14ac:dyDescent="0.25">
      <c r="A112" s="1"/>
      <c r="B112" s="1"/>
      <c r="C112" s="1"/>
      <c r="D112" s="1"/>
      <c r="E112" s="1"/>
      <c r="F112" s="1" t="s">
        <v>193</v>
      </c>
      <c r="G112" s="1"/>
      <c r="H112" s="1"/>
      <c r="I112" s="1"/>
      <c r="J112" s="12"/>
      <c r="K112" s="12"/>
      <c r="L112" s="12"/>
      <c r="M112" s="15"/>
    </row>
    <row r="113" spans="1:13" x14ac:dyDescent="0.25">
      <c r="A113" s="1"/>
      <c r="B113" s="1"/>
      <c r="C113" s="1"/>
      <c r="D113" s="1"/>
      <c r="E113" s="1"/>
      <c r="F113" s="1"/>
      <c r="G113" s="1" t="s">
        <v>194</v>
      </c>
      <c r="H113" s="1"/>
      <c r="I113" s="1"/>
      <c r="J113" s="12">
        <v>0</v>
      </c>
      <c r="K113" s="12">
        <v>184.11</v>
      </c>
      <c r="L113" s="12">
        <f t="shared" ref="L113:L118" si="16">ROUND((J113-K113),5)</f>
        <v>-184.11</v>
      </c>
      <c r="M113" s="15">
        <f t="shared" ref="M113:M118" si="17">ROUND(IF(K113=0, IF(J113=0, 0, 1), J113/K113),5)</f>
        <v>0</v>
      </c>
    </row>
    <row r="114" spans="1:13" x14ac:dyDescent="0.25">
      <c r="A114" s="1"/>
      <c r="B114" s="1"/>
      <c r="C114" s="1"/>
      <c r="D114" s="1"/>
      <c r="E114" s="1"/>
      <c r="F114" s="1"/>
      <c r="G114" s="1" t="s">
        <v>195</v>
      </c>
      <c r="H114" s="1"/>
      <c r="I114" s="1"/>
      <c r="J114" s="12">
        <v>1960</v>
      </c>
      <c r="K114" s="12">
        <v>2276.66</v>
      </c>
      <c r="L114" s="12">
        <f t="shared" si="16"/>
        <v>-316.66000000000003</v>
      </c>
      <c r="M114" s="15">
        <f t="shared" si="17"/>
        <v>0.86090999999999995</v>
      </c>
    </row>
    <row r="115" spans="1:13" x14ac:dyDescent="0.25">
      <c r="A115" s="1"/>
      <c r="B115" s="1"/>
      <c r="C115" s="1"/>
      <c r="D115" s="1"/>
      <c r="E115" s="1"/>
      <c r="F115" s="1"/>
      <c r="G115" s="1" t="s">
        <v>196</v>
      </c>
      <c r="H115" s="1"/>
      <c r="I115" s="1"/>
      <c r="J115" s="12">
        <v>0</v>
      </c>
      <c r="K115" s="12">
        <v>0</v>
      </c>
      <c r="L115" s="12">
        <f t="shared" si="16"/>
        <v>0</v>
      </c>
      <c r="M115" s="15">
        <f t="shared" si="17"/>
        <v>0</v>
      </c>
    </row>
    <row r="116" spans="1:13" x14ac:dyDescent="0.25">
      <c r="A116" s="1"/>
      <c r="B116" s="1"/>
      <c r="C116" s="1"/>
      <c r="D116" s="1"/>
      <c r="E116" s="1"/>
      <c r="F116" s="1"/>
      <c r="G116" s="1" t="s">
        <v>197</v>
      </c>
      <c r="H116" s="1"/>
      <c r="I116" s="1"/>
      <c r="J116" s="12">
        <v>0</v>
      </c>
      <c r="K116" s="12">
        <v>0</v>
      </c>
      <c r="L116" s="12">
        <f t="shared" si="16"/>
        <v>0</v>
      </c>
      <c r="M116" s="15">
        <f t="shared" si="17"/>
        <v>0</v>
      </c>
    </row>
    <row r="117" spans="1:13" ht="15.75" thickBot="1" x14ac:dyDescent="0.3">
      <c r="A117" s="1"/>
      <c r="B117" s="1"/>
      <c r="C117" s="1"/>
      <c r="D117" s="1"/>
      <c r="E117" s="1"/>
      <c r="F117" s="1"/>
      <c r="G117" s="1" t="s">
        <v>198</v>
      </c>
      <c r="H117" s="1"/>
      <c r="I117" s="1"/>
      <c r="J117" s="3">
        <v>0</v>
      </c>
      <c r="K117" s="3">
        <v>0</v>
      </c>
      <c r="L117" s="3">
        <f t="shared" si="16"/>
        <v>0</v>
      </c>
      <c r="M117" s="18">
        <f t="shared" si="17"/>
        <v>0</v>
      </c>
    </row>
    <row r="118" spans="1:13" x14ac:dyDescent="0.25">
      <c r="A118" s="1"/>
      <c r="B118" s="1"/>
      <c r="C118" s="1"/>
      <c r="D118" s="1"/>
      <c r="E118" s="1"/>
      <c r="F118" s="1" t="s">
        <v>199</v>
      </c>
      <c r="G118" s="1"/>
      <c r="H118" s="1"/>
      <c r="I118" s="1"/>
      <c r="J118" s="12">
        <f>ROUND(SUM(J112:J117),5)</f>
        <v>1960</v>
      </c>
      <c r="K118" s="12">
        <f>ROUND(SUM(K112:K117),5)</f>
        <v>2460.77</v>
      </c>
      <c r="L118" s="12">
        <f t="shared" si="16"/>
        <v>-500.77</v>
      </c>
      <c r="M118" s="15">
        <f t="shared" si="17"/>
        <v>0.79649999999999999</v>
      </c>
    </row>
    <row r="119" spans="1:13" x14ac:dyDescent="0.25">
      <c r="A119" s="1"/>
      <c r="B119" s="1"/>
      <c r="C119" s="1"/>
      <c r="D119" s="1"/>
      <c r="E119" s="1"/>
      <c r="F119" s="1" t="s">
        <v>200</v>
      </c>
      <c r="G119" s="1"/>
      <c r="H119" s="1"/>
      <c r="I119" s="1"/>
      <c r="J119" s="12"/>
      <c r="K119" s="12"/>
      <c r="L119" s="12"/>
      <c r="M119" s="15"/>
    </row>
    <row r="120" spans="1:13" x14ac:dyDescent="0.25">
      <c r="A120" s="1"/>
      <c r="B120" s="1"/>
      <c r="C120" s="1"/>
      <c r="D120" s="1"/>
      <c r="E120" s="1"/>
      <c r="F120" s="1"/>
      <c r="G120" s="1" t="s">
        <v>201</v>
      </c>
      <c r="H120" s="1"/>
      <c r="I120" s="1"/>
      <c r="J120" s="12">
        <v>0</v>
      </c>
      <c r="K120" s="12">
        <v>500</v>
      </c>
      <c r="L120" s="12">
        <f>ROUND((J120-K120),5)</f>
        <v>-500</v>
      </c>
      <c r="M120" s="15">
        <f>ROUND(IF(K120=0, IF(J120=0, 0, 1), J120/K120),5)</f>
        <v>0</v>
      </c>
    </row>
    <row r="121" spans="1:13" x14ac:dyDescent="0.25">
      <c r="A121" s="1"/>
      <c r="B121" s="1"/>
      <c r="C121" s="1"/>
      <c r="D121" s="1"/>
      <c r="E121" s="1"/>
      <c r="F121" s="1"/>
      <c r="G121" s="1" t="s">
        <v>202</v>
      </c>
      <c r="H121" s="1"/>
      <c r="I121" s="1"/>
      <c r="J121" s="12"/>
      <c r="K121" s="12"/>
      <c r="L121" s="12"/>
      <c r="M121" s="15"/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203</v>
      </c>
      <c r="I122" s="1"/>
      <c r="J122" s="12"/>
      <c r="K122" s="12"/>
      <c r="L122" s="1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 t="s">
        <v>204</v>
      </c>
      <c r="J123" s="12">
        <v>30.63</v>
      </c>
      <c r="K123" s="12">
        <v>0</v>
      </c>
      <c r="L123" s="12">
        <f>ROUND((J123-K123),5)</f>
        <v>30.63</v>
      </c>
      <c r="M123" s="15">
        <f>ROUND(IF(K123=0, IF(J123=0, 0, 1), J123/K123),5)</f>
        <v>1</v>
      </c>
    </row>
    <row r="124" spans="1:13" ht="15.75" thickBot="1" x14ac:dyDescent="0.3">
      <c r="A124" s="1"/>
      <c r="B124" s="1"/>
      <c r="C124" s="1"/>
      <c r="D124" s="1"/>
      <c r="E124" s="1"/>
      <c r="F124" s="1"/>
      <c r="G124" s="1"/>
      <c r="H124" s="1"/>
      <c r="I124" s="1" t="s">
        <v>205</v>
      </c>
      <c r="J124" s="3">
        <v>3480.76</v>
      </c>
      <c r="K124" s="3">
        <v>3098.12</v>
      </c>
      <c r="L124" s="3">
        <f>ROUND((J124-K124),5)</f>
        <v>382.64</v>
      </c>
      <c r="M124" s="18">
        <f>ROUND(IF(K124=0, IF(J124=0, 0, 1), J124/K124),5)</f>
        <v>1.12351</v>
      </c>
    </row>
    <row r="125" spans="1:13" x14ac:dyDescent="0.25">
      <c r="A125" s="1"/>
      <c r="B125" s="1"/>
      <c r="C125" s="1"/>
      <c r="D125" s="1"/>
      <c r="E125" s="1"/>
      <c r="F125" s="1"/>
      <c r="G125" s="1"/>
      <c r="H125" s="1" t="s">
        <v>206</v>
      </c>
      <c r="I125" s="1"/>
      <c r="J125" s="12">
        <f>ROUND(SUM(J122:J124),5)</f>
        <v>3511.39</v>
      </c>
      <c r="K125" s="12">
        <f>ROUND(SUM(K122:K124),5)</f>
        <v>3098.12</v>
      </c>
      <c r="L125" s="12">
        <f>ROUND((J125-K125),5)</f>
        <v>413.27</v>
      </c>
      <c r="M125" s="15">
        <f>ROUND(IF(K125=0, IF(J125=0, 0, 1), J125/K125),5)</f>
        <v>1.1333899999999999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207</v>
      </c>
      <c r="I126" s="1"/>
      <c r="J126" s="12"/>
      <c r="K126" s="12"/>
      <c r="L126" s="12"/>
      <c r="M126" s="15"/>
    </row>
    <row r="127" spans="1:13" x14ac:dyDescent="0.25">
      <c r="A127" s="1"/>
      <c r="B127" s="1"/>
      <c r="C127" s="1"/>
      <c r="D127" s="1"/>
      <c r="E127" s="1"/>
      <c r="F127" s="1"/>
      <c r="G127" s="1"/>
      <c r="H127" s="1"/>
      <c r="I127" s="1" t="s">
        <v>208</v>
      </c>
      <c r="J127" s="12">
        <v>0</v>
      </c>
      <c r="K127" s="12">
        <v>0</v>
      </c>
      <c r="L127" s="12">
        <f>ROUND((J127-K127),5)</f>
        <v>0</v>
      </c>
      <c r="M127" s="15">
        <f>ROUND(IF(K127=0, IF(J127=0, 0, 1), J127/K127),5)</f>
        <v>0</v>
      </c>
    </row>
    <row r="128" spans="1:13" ht="15.75" thickBot="1" x14ac:dyDescent="0.3">
      <c r="A128" s="1"/>
      <c r="B128" s="1"/>
      <c r="C128" s="1"/>
      <c r="D128" s="1"/>
      <c r="E128" s="1"/>
      <c r="F128" s="1"/>
      <c r="G128" s="1"/>
      <c r="H128" s="1"/>
      <c r="I128" s="1" t="s">
        <v>209</v>
      </c>
      <c r="J128" s="3">
        <v>0</v>
      </c>
      <c r="K128" s="3">
        <v>0</v>
      </c>
      <c r="L128" s="3">
        <f>ROUND((J128-K128),5)</f>
        <v>0</v>
      </c>
      <c r="M128" s="18">
        <f>ROUND(IF(K128=0, IF(J128=0, 0, 1), J128/K128),5)</f>
        <v>0</v>
      </c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210</v>
      </c>
      <c r="I129" s="1"/>
      <c r="J129" s="12">
        <f>ROUND(SUM(J126:J128),5)</f>
        <v>0</v>
      </c>
      <c r="K129" s="12">
        <f>ROUND(SUM(K126:K128),5)</f>
        <v>0</v>
      </c>
      <c r="L129" s="12">
        <f>ROUND((J129-K129),5)</f>
        <v>0</v>
      </c>
      <c r="M129" s="15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211</v>
      </c>
      <c r="I130" s="1"/>
      <c r="J130" s="12"/>
      <c r="K130" s="12"/>
      <c r="L130" s="12"/>
      <c r="M130" s="15"/>
    </row>
    <row r="131" spans="1:13" x14ac:dyDescent="0.25">
      <c r="A131" s="1"/>
      <c r="B131" s="1"/>
      <c r="C131" s="1"/>
      <c r="D131" s="1"/>
      <c r="E131" s="1"/>
      <c r="F131" s="1"/>
      <c r="G131" s="1"/>
      <c r="H131" s="1"/>
      <c r="I131" s="1" t="s">
        <v>212</v>
      </c>
      <c r="J131" s="12">
        <v>0</v>
      </c>
      <c r="K131" s="12">
        <v>0</v>
      </c>
      <c r="L131" s="12">
        <f t="shared" ref="L131:L136" si="18">ROUND((J131-K131),5)</f>
        <v>0</v>
      </c>
      <c r="M131" s="15">
        <f t="shared" ref="M131:M136" si="19">ROUND(IF(K131=0, IF(J131=0, 0, 1), J131/K131),5)</f>
        <v>0</v>
      </c>
    </row>
    <row r="132" spans="1:13" ht="15.75" thickBot="1" x14ac:dyDescent="0.3">
      <c r="A132" s="1"/>
      <c r="B132" s="1"/>
      <c r="C132" s="1"/>
      <c r="D132" s="1"/>
      <c r="E132" s="1"/>
      <c r="F132" s="1"/>
      <c r="G132" s="1"/>
      <c r="H132" s="1"/>
      <c r="I132" s="1" t="s">
        <v>213</v>
      </c>
      <c r="J132" s="3">
        <v>0</v>
      </c>
      <c r="K132" s="3">
        <v>0</v>
      </c>
      <c r="L132" s="3">
        <f t="shared" si="18"/>
        <v>0</v>
      </c>
      <c r="M132" s="18">
        <f t="shared" si="19"/>
        <v>0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214</v>
      </c>
      <c r="I133" s="1"/>
      <c r="J133" s="12">
        <f>ROUND(SUM(J130:J132),5)</f>
        <v>0</v>
      </c>
      <c r="K133" s="12">
        <f>ROUND(SUM(K130:K132),5)</f>
        <v>0</v>
      </c>
      <c r="L133" s="12">
        <f t="shared" si="18"/>
        <v>0</v>
      </c>
      <c r="M133" s="15">
        <f t="shared" si="19"/>
        <v>0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 t="s">
        <v>215</v>
      </c>
      <c r="I134" s="1"/>
      <c r="J134" s="3">
        <v>0</v>
      </c>
      <c r="K134" s="3">
        <v>0</v>
      </c>
      <c r="L134" s="3">
        <f t="shared" si="18"/>
        <v>0</v>
      </c>
      <c r="M134" s="18">
        <f t="shared" si="19"/>
        <v>0</v>
      </c>
    </row>
    <row r="135" spans="1:13" x14ac:dyDescent="0.25">
      <c r="A135" s="1"/>
      <c r="B135" s="1"/>
      <c r="C135" s="1"/>
      <c r="D135" s="1"/>
      <c r="E135" s="1"/>
      <c r="F135" s="1"/>
      <c r="G135" s="1" t="s">
        <v>216</v>
      </c>
      <c r="H135" s="1"/>
      <c r="I135" s="1"/>
      <c r="J135" s="12">
        <f>ROUND(J121+J125+J129+SUM(J133:J134),5)</f>
        <v>3511.39</v>
      </c>
      <c r="K135" s="12">
        <f>ROUND(K121+K125+K129+SUM(K133:K134),5)</f>
        <v>3098.12</v>
      </c>
      <c r="L135" s="12">
        <f t="shared" si="18"/>
        <v>413.27</v>
      </c>
      <c r="M135" s="15">
        <f t="shared" si="19"/>
        <v>1.1333899999999999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217</v>
      </c>
      <c r="H136" s="1"/>
      <c r="I136" s="1"/>
      <c r="J136" s="12">
        <v>0</v>
      </c>
      <c r="K136" s="12">
        <v>0</v>
      </c>
      <c r="L136" s="12">
        <f t="shared" si="18"/>
        <v>0</v>
      </c>
      <c r="M136" s="15">
        <f t="shared" si="19"/>
        <v>0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218</v>
      </c>
      <c r="H137" s="1"/>
      <c r="I137" s="1"/>
      <c r="J137" s="12"/>
      <c r="K137" s="12"/>
      <c r="L137" s="12"/>
      <c r="M137" s="15"/>
    </row>
    <row r="138" spans="1:13" x14ac:dyDescent="0.25">
      <c r="A138" s="1"/>
      <c r="B138" s="1"/>
      <c r="C138" s="1"/>
      <c r="D138" s="1"/>
      <c r="E138" s="1"/>
      <c r="F138" s="1"/>
      <c r="G138" s="1"/>
      <c r="H138" s="1" t="s">
        <v>219</v>
      </c>
      <c r="I138" s="1"/>
      <c r="J138" s="12">
        <v>-138.44</v>
      </c>
      <c r="K138" s="12">
        <v>235.84</v>
      </c>
      <c r="L138" s="12">
        <f t="shared" ref="L138:L144" si="20">ROUND((J138-K138),5)</f>
        <v>-374.28</v>
      </c>
      <c r="M138" s="15">
        <f t="shared" ref="M138:M144" si="21">ROUND(IF(K138=0, IF(J138=0, 0, 1), J138/K138),5)</f>
        <v>-0.58701000000000003</v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220</v>
      </c>
      <c r="I139" s="1"/>
      <c r="J139" s="12">
        <v>0</v>
      </c>
      <c r="K139" s="12">
        <v>121.62</v>
      </c>
      <c r="L139" s="12">
        <f t="shared" si="20"/>
        <v>-121.62</v>
      </c>
      <c r="M139" s="15">
        <f t="shared" si="21"/>
        <v>0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221</v>
      </c>
      <c r="I140" s="1"/>
      <c r="J140" s="12">
        <v>387.58</v>
      </c>
      <c r="K140" s="12">
        <v>359.14</v>
      </c>
      <c r="L140" s="12">
        <f t="shared" si="20"/>
        <v>28.44</v>
      </c>
      <c r="M140" s="15">
        <f t="shared" si="21"/>
        <v>1.0791900000000001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222</v>
      </c>
      <c r="I141" s="1"/>
      <c r="J141" s="12">
        <v>94.6</v>
      </c>
      <c r="K141" s="12">
        <v>88.78</v>
      </c>
      <c r="L141" s="12">
        <f t="shared" si="20"/>
        <v>5.82</v>
      </c>
      <c r="M141" s="15">
        <f t="shared" si="21"/>
        <v>1.0655600000000001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223</v>
      </c>
      <c r="I142" s="1"/>
      <c r="J142" s="12">
        <v>94.6</v>
      </c>
      <c r="K142" s="12">
        <v>88.78</v>
      </c>
      <c r="L142" s="12">
        <f t="shared" si="20"/>
        <v>5.82</v>
      </c>
      <c r="M142" s="15">
        <f t="shared" si="21"/>
        <v>1.0655600000000001</v>
      </c>
    </row>
    <row r="143" spans="1:13" ht="15.75" thickBot="1" x14ac:dyDescent="0.3">
      <c r="A143" s="1"/>
      <c r="B143" s="1"/>
      <c r="C143" s="1"/>
      <c r="D143" s="1"/>
      <c r="E143" s="1"/>
      <c r="F143" s="1"/>
      <c r="G143" s="1"/>
      <c r="H143" s="1" t="s">
        <v>224</v>
      </c>
      <c r="I143" s="1"/>
      <c r="J143" s="3">
        <v>0</v>
      </c>
      <c r="K143" s="3">
        <v>0</v>
      </c>
      <c r="L143" s="3">
        <f t="shared" si="20"/>
        <v>0</v>
      </c>
      <c r="M143" s="18">
        <f t="shared" si="21"/>
        <v>0</v>
      </c>
    </row>
    <row r="144" spans="1:13" x14ac:dyDescent="0.25">
      <c r="A144" s="1"/>
      <c r="B144" s="1"/>
      <c r="C144" s="1"/>
      <c r="D144" s="1"/>
      <c r="E144" s="1"/>
      <c r="F144" s="1"/>
      <c r="G144" s="1" t="s">
        <v>225</v>
      </c>
      <c r="H144" s="1"/>
      <c r="I144" s="1"/>
      <c r="J144" s="12">
        <f>ROUND(SUM(J137:J143),5)</f>
        <v>438.34</v>
      </c>
      <c r="K144" s="12">
        <f>ROUND(SUM(K137:K143),5)</f>
        <v>894.16</v>
      </c>
      <c r="L144" s="12">
        <f t="shared" si="20"/>
        <v>-455.82</v>
      </c>
      <c r="M144" s="15">
        <f t="shared" si="21"/>
        <v>0.49023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226</v>
      </c>
      <c r="H145" s="1"/>
      <c r="I145" s="1"/>
      <c r="J145" s="12"/>
      <c r="K145" s="12"/>
      <c r="L145" s="12"/>
      <c r="M145" s="15"/>
    </row>
    <row r="146" spans="1:13" x14ac:dyDescent="0.25">
      <c r="A146" s="1"/>
      <c r="B146" s="1"/>
      <c r="C146" s="1"/>
      <c r="D146" s="1"/>
      <c r="E146" s="1"/>
      <c r="F146" s="1"/>
      <c r="G146" s="1"/>
      <c r="H146" s="1" t="s">
        <v>227</v>
      </c>
      <c r="I146" s="1"/>
      <c r="J146" s="12"/>
      <c r="K146" s="12"/>
      <c r="L146" s="12"/>
      <c r="M146" s="15"/>
    </row>
    <row r="147" spans="1:13" x14ac:dyDescent="0.25">
      <c r="A147" s="1"/>
      <c r="B147" s="1"/>
      <c r="C147" s="1"/>
      <c r="D147" s="1"/>
      <c r="E147" s="1"/>
      <c r="F147" s="1"/>
      <c r="G147" s="1"/>
      <c r="H147" s="1"/>
      <c r="I147" s="1" t="s">
        <v>228</v>
      </c>
      <c r="J147" s="12">
        <v>1859.5</v>
      </c>
      <c r="K147" s="12">
        <v>1871.62</v>
      </c>
      <c r="L147" s="12">
        <f t="shared" ref="L147:L160" si="22">ROUND((J147-K147),5)</f>
        <v>-12.12</v>
      </c>
      <c r="M147" s="15">
        <f t="shared" ref="M147:M160" si="23">ROUND(IF(K147=0, IF(J147=0, 0, 1), J147/K147),5)</f>
        <v>0.99351999999999996</v>
      </c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 t="s">
        <v>229</v>
      </c>
      <c r="J148" s="12">
        <v>52.41</v>
      </c>
      <c r="K148" s="12">
        <v>466.98</v>
      </c>
      <c r="L148" s="12">
        <f t="shared" si="22"/>
        <v>-414.57</v>
      </c>
      <c r="M148" s="15">
        <f t="shared" si="23"/>
        <v>0.11223</v>
      </c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230</v>
      </c>
      <c r="J149" s="12">
        <v>24.95</v>
      </c>
      <c r="K149" s="12">
        <v>309.33</v>
      </c>
      <c r="L149" s="12">
        <f t="shared" si="22"/>
        <v>-284.38</v>
      </c>
      <c r="M149" s="15">
        <f t="shared" si="23"/>
        <v>8.0659999999999996E-2</v>
      </c>
    </row>
    <row r="150" spans="1:13" ht="15.75" thickBot="1" x14ac:dyDescent="0.3">
      <c r="A150" s="1"/>
      <c r="B150" s="1"/>
      <c r="C150" s="1"/>
      <c r="D150" s="1"/>
      <c r="E150" s="1"/>
      <c r="F150" s="1"/>
      <c r="G150" s="1"/>
      <c r="H150" s="1"/>
      <c r="I150" s="1" t="s">
        <v>231</v>
      </c>
      <c r="J150" s="3">
        <v>0</v>
      </c>
      <c r="K150" s="3">
        <v>0</v>
      </c>
      <c r="L150" s="3">
        <f t="shared" si="22"/>
        <v>0</v>
      </c>
      <c r="M150" s="18">
        <f t="shared" si="23"/>
        <v>0</v>
      </c>
    </row>
    <row r="151" spans="1:13" x14ac:dyDescent="0.25">
      <c r="A151" s="1"/>
      <c r="B151" s="1"/>
      <c r="C151" s="1"/>
      <c r="D151" s="1"/>
      <c r="E151" s="1"/>
      <c r="F151" s="1"/>
      <c r="G151" s="1"/>
      <c r="H151" s="1" t="s">
        <v>232</v>
      </c>
      <c r="I151" s="1"/>
      <c r="J151" s="12">
        <f>ROUND(SUM(J146:J150),5)</f>
        <v>1936.86</v>
      </c>
      <c r="K151" s="12">
        <f>ROUND(SUM(K146:K150),5)</f>
        <v>2647.93</v>
      </c>
      <c r="L151" s="12">
        <f t="shared" si="22"/>
        <v>-711.07</v>
      </c>
      <c r="M151" s="15">
        <f t="shared" si="23"/>
        <v>0.73146</v>
      </c>
    </row>
    <row r="152" spans="1:13" x14ac:dyDescent="0.25">
      <c r="A152" s="1"/>
      <c r="B152" s="1"/>
      <c r="C152" s="1"/>
      <c r="D152" s="1"/>
      <c r="E152" s="1"/>
      <c r="F152" s="1"/>
      <c r="G152" s="1"/>
      <c r="H152" s="1" t="s">
        <v>233</v>
      </c>
      <c r="I152" s="1"/>
      <c r="J152" s="12">
        <v>0</v>
      </c>
      <c r="K152" s="12">
        <v>185.78</v>
      </c>
      <c r="L152" s="12">
        <f t="shared" si="22"/>
        <v>-185.78</v>
      </c>
      <c r="M152" s="15">
        <f t="shared" si="23"/>
        <v>0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234</v>
      </c>
      <c r="I153" s="1"/>
      <c r="J153" s="12">
        <v>179.98</v>
      </c>
      <c r="K153" s="12">
        <v>183.34</v>
      </c>
      <c r="L153" s="12">
        <f t="shared" si="22"/>
        <v>-3.36</v>
      </c>
      <c r="M153" s="15">
        <f t="shared" si="23"/>
        <v>0.98167000000000004</v>
      </c>
    </row>
    <row r="154" spans="1:13" ht="15.75" thickBot="1" x14ac:dyDescent="0.3">
      <c r="A154" s="1"/>
      <c r="B154" s="1"/>
      <c r="C154" s="1"/>
      <c r="D154" s="1"/>
      <c r="E154" s="1"/>
      <c r="F154" s="1"/>
      <c r="G154" s="1"/>
      <c r="H154" s="1" t="s">
        <v>235</v>
      </c>
      <c r="I154" s="1"/>
      <c r="J154" s="3">
        <v>0</v>
      </c>
      <c r="K154" s="3">
        <v>0</v>
      </c>
      <c r="L154" s="3">
        <f t="shared" si="22"/>
        <v>0</v>
      </c>
      <c r="M154" s="18">
        <f t="shared" si="23"/>
        <v>0</v>
      </c>
    </row>
    <row r="155" spans="1:13" x14ac:dyDescent="0.25">
      <c r="A155" s="1"/>
      <c r="B155" s="1"/>
      <c r="C155" s="1"/>
      <c r="D155" s="1"/>
      <c r="E155" s="1"/>
      <c r="F155" s="1"/>
      <c r="G155" s="1" t="s">
        <v>236</v>
      </c>
      <c r="H155" s="1"/>
      <c r="I155" s="1"/>
      <c r="J155" s="12">
        <f>ROUND(J145+SUM(J151:J154),5)</f>
        <v>2116.84</v>
      </c>
      <c r="K155" s="12">
        <f>ROUND(K145+SUM(K151:K154),5)</f>
        <v>3017.05</v>
      </c>
      <c r="L155" s="12">
        <f t="shared" si="22"/>
        <v>-900.21</v>
      </c>
      <c r="M155" s="15">
        <f t="shared" si="23"/>
        <v>0.70162999999999998</v>
      </c>
    </row>
    <row r="156" spans="1:13" x14ac:dyDescent="0.25">
      <c r="A156" s="1"/>
      <c r="B156" s="1"/>
      <c r="C156" s="1"/>
      <c r="D156" s="1"/>
      <c r="E156" s="1"/>
      <c r="F156" s="1"/>
      <c r="G156" s="1" t="s">
        <v>237</v>
      </c>
      <c r="H156" s="1"/>
      <c r="I156" s="1"/>
      <c r="J156" s="12">
        <v>183</v>
      </c>
      <c r="K156" s="12">
        <v>172.75</v>
      </c>
      <c r="L156" s="12">
        <f t="shared" si="22"/>
        <v>10.25</v>
      </c>
      <c r="M156" s="15">
        <f t="shared" si="23"/>
        <v>1.0593300000000001</v>
      </c>
    </row>
    <row r="157" spans="1:13" ht="15.75" thickBot="1" x14ac:dyDescent="0.3">
      <c r="A157" s="1"/>
      <c r="B157" s="1"/>
      <c r="C157" s="1"/>
      <c r="D157" s="1"/>
      <c r="E157" s="1"/>
      <c r="F157" s="1"/>
      <c r="G157" s="1" t="s">
        <v>238</v>
      </c>
      <c r="H157" s="1"/>
      <c r="I157" s="1"/>
      <c r="J157" s="3">
        <v>0</v>
      </c>
      <c r="K157" s="3">
        <v>0</v>
      </c>
      <c r="L157" s="3">
        <f t="shared" si="22"/>
        <v>0</v>
      </c>
      <c r="M157" s="18">
        <f t="shared" si="23"/>
        <v>0</v>
      </c>
    </row>
    <row r="158" spans="1:13" x14ac:dyDescent="0.25">
      <c r="A158" s="1"/>
      <c r="B158" s="1"/>
      <c r="C158" s="1"/>
      <c r="D158" s="1"/>
      <c r="E158" s="1"/>
      <c r="F158" s="1" t="s">
        <v>239</v>
      </c>
      <c r="G158" s="1"/>
      <c r="H158" s="1"/>
      <c r="I158" s="1"/>
      <c r="J158" s="12">
        <f>ROUND(SUM(J119:J120)+SUM(J135:J136)+J144+SUM(J155:J157),5)</f>
        <v>6249.57</v>
      </c>
      <c r="K158" s="12">
        <f>ROUND(SUM(K119:K120)+SUM(K135:K136)+K144+SUM(K155:K157),5)</f>
        <v>7682.08</v>
      </c>
      <c r="L158" s="12">
        <f t="shared" si="22"/>
        <v>-1432.51</v>
      </c>
      <c r="M158" s="15">
        <f t="shared" si="23"/>
        <v>0.81352999999999998</v>
      </c>
    </row>
    <row r="159" spans="1:13" ht="15.75" thickBot="1" x14ac:dyDescent="0.3">
      <c r="A159" s="1"/>
      <c r="B159" s="1"/>
      <c r="C159" s="1"/>
      <c r="D159" s="1"/>
      <c r="E159" s="1"/>
      <c r="F159" s="1" t="s">
        <v>240</v>
      </c>
      <c r="G159" s="1"/>
      <c r="H159" s="1"/>
      <c r="I159" s="1"/>
      <c r="J159" s="3">
        <v>0</v>
      </c>
      <c r="K159" s="3">
        <v>0</v>
      </c>
      <c r="L159" s="3">
        <f t="shared" si="22"/>
        <v>0</v>
      </c>
      <c r="M159" s="18">
        <f t="shared" si="23"/>
        <v>0</v>
      </c>
    </row>
    <row r="160" spans="1:13" x14ac:dyDescent="0.25">
      <c r="A160" s="1"/>
      <c r="B160" s="1"/>
      <c r="C160" s="1"/>
      <c r="D160" s="1"/>
      <c r="E160" s="1" t="s">
        <v>241</v>
      </c>
      <c r="F160" s="1"/>
      <c r="G160" s="1"/>
      <c r="H160" s="1"/>
      <c r="I160" s="1"/>
      <c r="J160" s="12">
        <f>ROUND(SUM(J41:J47)+J52+J60+J69+J111+J118+SUM(J158:J159),5)</f>
        <v>95428.17</v>
      </c>
      <c r="K160" s="12">
        <f>ROUND(SUM(K41:K47)+K52+K60+K69+K111+K118+SUM(K158:K159),5)</f>
        <v>100789.18</v>
      </c>
      <c r="L160" s="12">
        <f t="shared" si="22"/>
        <v>-5361.01</v>
      </c>
      <c r="M160" s="15">
        <f t="shared" si="23"/>
        <v>0.94681000000000004</v>
      </c>
    </row>
    <row r="161" spans="1:13" x14ac:dyDescent="0.25">
      <c r="A161" s="1"/>
      <c r="B161" s="1"/>
      <c r="C161" s="1"/>
      <c r="D161" s="1"/>
      <c r="E161" s="1" t="s">
        <v>242</v>
      </c>
      <c r="F161" s="1"/>
      <c r="G161" s="1"/>
      <c r="H161" s="1"/>
      <c r="I161" s="1"/>
      <c r="J161" s="12"/>
      <c r="K161" s="12"/>
      <c r="L161" s="12"/>
      <c r="M161" s="15"/>
    </row>
    <row r="162" spans="1:13" x14ac:dyDescent="0.25">
      <c r="A162" s="1"/>
      <c r="B162" s="1"/>
      <c r="C162" s="1"/>
      <c r="D162" s="1"/>
      <c r="E162" s="1"/>
      <c r="F162" s="1" t="s">
        <v>243</v>
      </c>
      <c r="G162" s="1"/>
      <c r="H162" s="1"/>
      <c r="I162" s="1"/>
      <c r="J162" s="12">
        <v>25.5</v>
      </c>
      <c r="K162" s="12">
        <v>0</v>
      </c>
      <c r="L162" s="12">
        <f>ROUND((J162-K162),5)</f>
        <v>25.5</v>
      </c>
      <c r="M162" s="15">
        <f>ROUND(IF(K162=0, IF(J162=0, 0, 1), J162/K162),5)</f>
        <v>1</v>
      </c>
    </row>
    <row r="163" spans="1:13" x14ac:dyDescent="0.25">
      <c r="A163" s="1"/>
      <c r="B163" s="1"/>
      <c r="C163" s="1"/>
      <c r="D163" s="1"/>
      <c r="E163" s="1"/>
      <c r="F163" s="1" t="s">
        <v>244</v>
      </c>
      <c r="G163" s="1"/>
      <c r="H163" s="1"/>
      <c r="I163" s="1"/>
      <c r="J163" s="12">
        <v>0</v>
      </c>
      <c r="K163" s="12">
        <v>83.37</v>
      </c>
      <c r="L163" s="12">
        <f>ROUND((J163-K163),5)</f>
        <v>-83.37</v>
      </c>
      <c r="M163" s="15">
        <f>ROUND(IF(K163=0, IF(J163=0, 0, 1), J163/K163),5)</f>
        <v>0</v>
      </c>
    </row>
    <row r="164" spans="1:13" ht="15.75" thickBot="1" x14ac:dyDescent="0.3">
      <c r="A164" s="1"/>
      <c r="B164" s="1"/>
      <c r="C164" s="1"/>
      <c r="D164" s="1"/>
      <c r="E164" s="1"/>
      <c r="F164" s="1" t="s">
        <v>245</v>
      </c>
      <c r="G164" s="1"/>
      <c r="H164" s="1"/>
      <c r="I164" s="1"/>
      <c r="J164" s="3">
        <v>0</v>
      </c>
      <c r="K164" s="3">
        <v>0</v>
      </c>
      <c r="L164" s="3">
        <f>ROUND((J164-K164),5)</f>
        <v>0</v>
      </c>
      <c r="M164" s="18">
        <f>ROUND(IF(K164=0, IF(J164=0, 0, 1), J164/K164),5)</f>
        <v>0</v>
      </c>
    </row>
    <row r="165" spans="1:13" x14ac:dyDescent="0.25">
      <c r="A165" s="1"/>
      <c r="B165" s="1"/>
      <c r="C165" s="1"/>
      <c r="D165" s="1"/>
      <c r="E165" s="1" t="s">
        <v>246</v>
      </c>
      <c r="F165" s="1"/>
      <c r="G165" s="1"/>
      <c r="H165" s="1"/>
      <c r="I165" s="1"/>
      <c r="J165" s="12">
        <f>ROUND(SUM(J161:J164),5)</f>
        <v>25.5</v>
      </c>
      <c r="K165" s="12">
        <f>ROUND(SUM(K161:K164),5)</f>
        <v>83.37</v>
      </c>
      <c r="L165" s="12">
        <f>ROUND((J165-K165),5)</f>
        <v>-57.87</v>
      </c>
      <c r="M165" s="15">
        <f>ROUND(IF(K165=0, IF(J165=0, 0, 1), J165/K165),5)</f>
        <v>0.30586999999999998</v>
      </c>
    </row>
    <row r="166" spans="1:13" x14ac:dyDescent="0.25">
      <c r="A166" s="1"/>
      <c r="B166" s="1"/>
      <c r="C166" s="1"/>
      <c r="D166" s="1"/>
      <c r="E166" s="1" t="s">
        <v>247</v>
      </c>
      <c r="F166" s="1"/>
      <c r="G166" s="1"/>
      <c r="H166" s="1"/>
      <c r="I166" s="1"/>
      <c r="J166" s="12"/>
      <c r="K166" s="12"/>
      <c r="L166" s="12"/>
      <c r="M166" s="15"/>
    </row>
    <row r="167" spans="1:13" x14ac:dyDescent="0.25">
      <c r="A167" s="1"/>
      <c r="B167" s="1"/>
      <c r="C167" s="1"/>
      <c r="D167" s="1"/>
      <c r="E167" s="1"/>
      <c r="F167" s="1" t="s">
        <v>248</v>
      </c>
      <c r="G167" s="1"/>
      <c r="H167" s="1"/>
      <c r="I167" s="1"/>
      <c r="J167" s="12">
        <v>0</v>
      </c>
      <c r="K167" s="12">
        <v>2556.7399999999998</v>
      </c>
      <c r="L167" s="12">
        <f t="shared" ref="L167:L173" si="24">ROUND((J167-K167),5)</f>
        <v>-2556.7399999999998</v>
      </c>
      <c r="M167" s="15">
        <f t="shared" ref="M167:M173" si="25">ROUND(IF(K167=0, IF(J167=0, 0, 1), J167/K167),5)</f>
        <v>0</v>
      </c>
    </row>
    <row r="168" spans="1:13" x14ac:dyDescent="0.25">
      <c r="A168" s="1"/>
      <c r="B168" s="1"/>
      <c r="C168" s="1"/>
      <c r="D168" s="1"/>
      <c r="E168" s="1"/>
      <c r="F168" s="1" t="s">
        <v>249</v>
      </c>
      <c r="G168" s="1"/>
      <c r="H168" s="1"/>
      <c r="I168" s="1"/>
      <c r="J168" s="12">
        <v>1381.36</v>
      </c>
      <c r="K168" s="12">
        <v>233.74</v>
      </c>
      <c r="L168" s="12">
        <f t="shared" si="24"/>
        <v>1147.6199999999999</v>
      </c>
      <c r="M168" s="15">
        <f t="shared" si="25"/>
        <v>5.9098100000000002</v>
      </c>
    </row>
    <row r="169" spans="1:13" x14ac:dyDescent="0.25">
      <c r="A169" s="1"/>
      <c r="B169" s="1"/>
      <c r="C169" s="1"/>
      <c r="D169" s="1"/>
      <c r="E169" s="1"/>
      <c r="F169" s="1" t="s">
        <v>250</v>
      </c>
      <c r="G169" s="1"/>
      <c r="H169" s="1"/>
      <c r="I169" s="1"/>
      <c r="J169" s="12">
        <v>185.01</v>
      </c>
      <c r="K169" s="12">
        <v>141.28</v>
      </c>
      <c r="L169" s="12">
        <f t="shared" si="24"/>
        <v>43.73</v>
      </c>
      <c r="M169" s="15">
        <f t="shared" si="25"/>
        <v>1.3095300000000001</v>
      </c>
    </row>
    <row r="170" spans="1:13" x14ac:dyDescent="0.25">
      <c r="A170" s="1"/>
      <c r="B170" s="1"/>
      <c r="C170" s="1"/>
      <c r="D170" s="1"/>
      <c r="E170" s="1"/>
      <c r="F170" s="1" t="s">
        <v>251</v>
      </c>
      <c r="G170" s="1"/>
      <c r="H170" s="1"/>
      <c r="I170" s="1"/>
      <c r="J170" s="12">
        <v>0</v>
      </c>
      <c r="K170" s="12">
        <v>0</v>
      </c>
      <c r="L170" s="12">
        <f t="shared" si="24"/>
        <v>0</v>
      </c>
      <c r="M170" s="15">
        <f t="shared" si="25"/>
        <v>0</v>
      </c>
    </row>
    <row r="171" spans="1:13" x14ac:dyDescent="0.25">
      <c r="A171" s="1"/>
      <c r="B171" s="1"/>
      <c r="C171" s="1"/>
      <c r="D171" s="1"/>
      <c r="E171" s="1"/>
      <c r="F171" s="1" t="s">
        <v>252</v>
      </c>
      <c r="G171" s="1"/>
      <c r="H171" s="1"/>
      <c r="I171" s="1"/>
      <c r="J171" s="12">
        <v>0</v>
      </c>
      <c r="K171" s="12">
        <v>0</v>
      </c>
      <c r="L171" s="12">
        <f t="shared" si="24"/>
        <v>0</v>
      </c>
      <c r="M171" s="15">
        <f t="shared" si="25"/>
        <v>0</v>
      </c>
    </row>
    <row r="172" spans="1:13" ht="15.75" thickBot="1" x14ac:dyDescent="0.3">
      <c r="A172" s="1"/>
      <c r="B172" s="1"/>
      <c r="C172" s="1"/>
      <c r="D172" s="1"/>
      <c r="E172" s="1"/>
      <c r="F172" s="1" t="s">
        <v>253</v>
      </c>
      <c r="G172" s="1"/>
      <c r="H172" s="1"/>
      <c r="I172" s="1"/>
      <c r="J172" s="3">
        <v>0</v>
      </c>
      <c r="K172" s="3">
        <v>0</v>
      </c>
      <c r="L172" s="3">
        <f t="shared" si="24"/>
        <v>0</v>
      </c>
      <c r="M172" s="18">
        <f t="shared" si="25"/>
        <v>0</v>
      </c>
    </row>
    <row r="173" spans="1:13" x14ac:dyDescent="0.25">
      <c r="A173" s="1"/>
      <c r="B173" s="1"/>
      <c r="C173" s="1"/>
      <c r="D173" s="1"/>
      <c r="E173" s="1" t="s">
        <v>254</v>
      </c>
      <c r="F173" s="1"/>
      <c r="G173" s="1"/>
      <c r="H173" s="1"/>
      <c r="I173" s="1"/>
      <c r="J173" s="12">
        <f>ROUND(SUM(J166:J172),5)</f>
        <v>1566.37</v>
      </c>
      <c r="K173" s="12">
        <f>ROUND(SUM(K166:K172),5)</f>
        <v>2931.76</v>
      </c>
      <c r="L173" s="12">
        <f t="shared" si="24"/>
        <v>-1365.39</v>
      </c>
      <c r="M173" s="15">
        <f t="shared" si="25"/>
        <v>0.53427999999999998</v>
      </c>
    </row>
    <row r="174" spans="1:13" x14ac:dyDescent="0.25">
      <c r="A174" s="1"/>
      <c r="B174" s="1"/>
      <c r="C174" s="1"/>
      <c r="D174" s="1"/>
      <c r="E174" s="1" t="s">
        <v>255</v>
      </c>
      <c r="F174" s="1"/>
      <c r="G174" s="1"/>
      <c r="H174" s="1"/>
      <c r="I174" s="1"/>
      <c r="J174" s="12"/>
      <c r="K174" s="12"/>
      <c r="L174" s="12"/>
      <c r="M174" s="15"/>
    </row>
    <row r="175" spans="1:13" x14ac:dyDescent="0.25">
      <c r="A175" s="1"/>
      <c r="B175" s="1"/>
      <c r="C175" s="1"/>
      <c r="D175" s="1"/>
      <c r="E175" s="1"/>
      <c r="F175" s="1" t="s">
        <v>256</v>
      </c>
      <c r="G175" s="1"/>
      <c r="H175" s="1"/>
      <c r="I175" s="1"/>
      <c r="J175" s="12">
        <v>0</v>
      </c>
      <c r="K175" s="12">
        <v>0</v>
      </c>
      <c r="L175" s="12">
        <f>ROUND((J175-K175),5)</f>
        <v>0</v>
      </c>
      <c r="M175" s="15">
        <f>ROUND(IF(K175=0, IF(J175=0, 0, 1), J175/K175),5)</f>
        <v>0</v>
      </c>
    </row>
    <row r="176" spans="1:13" x14ac:dyDescent="0.25">
      <c r="A176" s="1"/>
      <c r="B176" s="1"/>
      <c r="C176" s="1"/>
      <c r="D176" s="1"/>
      <c r="E176" s="1"/>
      <c r="F176" s="1" t="s">
        <v>257</v>
      </c>
      <c r="G176" s="1"/>
      <c r="H176" s="1"/>
      <c r="I176" s="1"/>
      <c r="J176" s="12">
        <v>0</v>
      </c>
      <c r="K176" s="12">
        <v>83.37</v>
      </c>
      <c r="L176" s="12">
        <f>ROUND((J176-K176),5)</f>
        <v>-83.37</v>
      </c>
      <c r="M176" s="15">
        <f>ROUND(IF(K176=0, IF(J176=0, 0, 1), J176/K176),5)</f>
        <v>0</v>
      </c>
    </row>
    <row r="177" spans="1:13" x14ac:dyDescent="0.25">
      <c r="A177" s="1"/>
      <c r="B177" s="1"/>
      <c r="C177" s="1"/>
      <c r="D177" s="1"/>
      <c r="E177" s="1"/>
      <c r="F177" s="1" t="s">
        <v>258</v>
      </c>
      <c r="G177" s="1"/>
      <c r="H177" s="1"/>
      <c r="I177" s="1"/>
      <c r="J177" s="12">
        <v>624.20000000000005</v>
      </c>
      <c r="K177" s="12">
        <v>453.13</v>
      </c>
      <c r="L177" s="12">
        <f>ROUND((J177-K177),5)</f>
        <v>171.07</v>
      </c>
      <c r="M177" s="15">
        <f>ROUND(IF(K177=0, IF(J177=0, 0, 1), J177/K177),5)</f>
        <v>1.3775299999999999</v>
      </c>
    </row>
    <row r="178" spans="1:13" x14ac:dyDescent="0.25">
      <c r="A178" s="1"/>
      <c r="B178" s="1"/>
      <c r="C178" s="1"/>
      <c r="D178" s="1"/>
      <c r="E178" s="1"/>
      <c r="F178" s="1" t="s">
        <v>259</v>
      </c>
      <c r="G178" s="1"/>
      <c r="H178" s="1"/>
      <c r="I178" s="1"/>
      <c r="J178" s="12"/>
      <c r="K178" s="12"/>
      <c r="L178" s="1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260</v>
      </c>
      <c r="H179" s="1"/>
      <c r="I179" s="1"/>
      <c r="J179" s="12">
        <v>0</v>
      </c>
      <c r="K179" s="12">
        <v>500</v>
      </c>
      <c r="L179" s="12">
        <f t="shared" ref="L179:L189" si="26">ROUND((J179-K179),5)</f>
        <v>-500</v>
      </c>
      <c r="M179" s="15">
        <f t="shared" ref="M179:M189" si="27">ROUND(IF(K179=0, IF(J179=0, 0, 1), J179/K179),5)</f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261</v>
      </c>
      <c r="H180" s="1"/>
      <c r="I180" s="1"/>
      <c r="J180" s="12">
        <v>0</v>
      </c>
      <c r="K180" s="12">
        <v>0</v>
      </c>
      <c r="L180" s="12">
        <f t="shared" si="26"/>
        <v>0</v>
      </c>
      <c r="M180" s="15">
        <f t="shared" si="27"/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262</v>
      </c>
      <c r="H181" s="1"/>
      <c r="I181" s="1"/>
      <c r="J181" s="12">
        <v>0</v>
      </c>
      <c r="K181" s="12">
        <v>0</v>
      </c>
      <c r="L181" s="12">
        <f t="shared" si="26"/>
        <v>0</v>
      </c>
      <c r="M181" s="15">
        <f t="shared" si="27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263</v>
      </c>
      <c r="H182" s="1"/>
      <c r="I182" s="1"/>
      <c r="J182" s="12">
        <v>479.78</v>
      </c>
      <c r="K182" s="12">
        <v>0</v>
      </c>
      <c r="L182" s="12">
        <f t="shared" si="26"/>
        <v>479.78</v>
      </c>
      <c r="M182" s="15">
        <f t="shared" si="27"/>
        <v>1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264</v>
      </c>
      <c r="H183" s="1"/>
      <c r="I183" s="1"/>
      <c r="J183" s="12">
        <v>0</v>
      </c>
      <c r="K183" s="12">
        <v>125</v>
      </c>
      <c r="L183" s="12">
        <f t="shared" si="26"/>
        <v>-125</v>
      </c>
      <c r="M183" s="15">
        <f t="shared" si="2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265</v>
      </c>
      <c r="H184" s="1"/>
      <c r="I184" s="1"/>
      <c r="J184" s="12">
        <v>0</v>
      </c>
      <c r="K184" s="12">
        <v>0</v>
      </c>
      <c r="L184" s="12">
        <f t="shared" si="26"/>
        <v>0</v>
      </c>
      <c r="M184" s="15">
        <f t="shared" si="2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266</v>
      </c>
      <c r="H185" s="1"/>
      <c r="I185" s="1"/>
      <c r="J185" s="12">
        <v>379</v>
      </c>
      <c r="K185" s="12">
        <v>192.97</v>
      </c>
      <c r="L185" s="12">
        <f t="shared" si="26"/>
        <v>186.03</v>
      </c>
      <c r="M185" s="15">
        <f t="shared" si="27"/>
        <v>1.96404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267</v>
      </c>
      <c r="H186" s="1"/>
      <c r="I186" s="1"/>
      <c r="J186" s="12">
        <v>0</v>
      </c>
      <c r="K186" s="12">
        <v>0</v>
      </c>
      <c r="L186" s="12">
        <f t="shared" si="26"/>
        <v>0</v>
      </c>
      <c r="M186" s="15">
        <f t="shared" si="2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268</v>
      </c>
      <c r="H187" s="1"/>
      <c r="I187" s="1"/>
      <c r="J187" s="12">
        <v>0</v>
      </c>
      <c r="K187" s="12">
        <v>0</v>
      </c>
      <c r="L187" s="12">
        <f t="shared" si="26"/>
        <v>0</v>
      </c>
      <c r="M187" s="15">
        <f t="shared" si="27"/>
        <v>0</v>
      </c>
    </row>
    <row r="188" spans="1:13" ht="15.75" thickBot="1" x14ac:dyDescent="0.3">
      <c r="A188" s="1"/>
      <c r="B188" s="1"/>
      <c r="C188" s="1"/>
      <c r="D188" s="1"/>
      <c r="E188" s="1"/>
      <c r="F188" s="1"/>
      <c r="G188" s="1" t="s">
        <v>269</v>
      </c>
      <c r="H188" s="1"/>
      <c r="I188" s="1"/>
      <c r="J188" s="3">
        <v>0</v>
      </c>
      <c r="K188" s="3">
        <v>0</v>
      </c>
      <c r="L188" s="3">
        <f t="shared" si="26"/>
        <v>0</v>
      </c>
      <c r="M188" s="18">
        <f t="shared" si="27"/>
        <v>0</v>
      </c>
    </row>
    <row r="189" spans="1:13" x14ac:dyDescent="0.25">
      <c r="A189" s="1"/>
      <c r="B189" s="1"/>
      <c r="C189" s="1"/>
      <c r="D189" s="1"/>
      <c r="E189" s="1"/>
      <c r="F189" s="1" t="s">
        <v>270</v>
      </c>
      <c r="G189" s="1"/>
      <c r="H189" s="1"/>
      <c r="I189" s="1"/>
      <c r="J189" s="12">
        <f>ROUND(SUM(J178:J188),5)</f>
        <v>858.78</v>
      </c>
      <c r="K189" s="12">
        <f>ROUND(SUM(K178:K188),5)</f>
        <v>817.97</v>
      </c>
      <c r="L189" s="12">
        <f t="shared" si="26"/>
        <v>40.81</v>
      </c>
      <c r="M189" s="15">
        <f t="shared" si="27"/>
        <v>1.04989</v>
      </c>
    </row>
    <row r="190" spans="1:13" x14ac:dyDescent="0.25">
      <c r="A190" s="1"/>
      <c r="B190" s="1"/>
      <c r="C190" s="1"/>
      <c r="D190" s="1"/>
      <c r="E190" s="1"/>
      <c r="F190" s="1" t="s">
        <v>271</v>
      </c>
      <c r="G190" s="1"/>
      <c r="H190" s="1"/>
      <c r="I190" s="1"/>
      <c r="J190" s="12"/>
      <c r="K190" s="12"/>
      <c r="L190" s="12"/>
      <c r="M190" s="15"/>
    </row>
    <row r="191" spans="1:13" x14ac:dyDescent="0.25">
      <c r="A191" s="1"/>
      <c r="B191" s="1"/>
      <c r="C191" s="1"/>
      <c r="D191" s="1"/>
      <c r="E191" s="1"/>
      <c r="F191" s="1"/>
      <c r="G191" s="1" t="s">
        <v>272</v>
      </c>
      <c r="H191" s="1"/>
      <c r="I191" s="1"/>
      <c r="J191" s="12">
        <v>82.03</v>
      </c>
      <c r="K191" s="12">
        <v>0</v>
      </c>
      <c r="L191" s="12">
        <f t="shared" ref="L191:L219" si="28">ROUND((J191-K191),5)</f>
        <v>82.03</v>
      </c>
      <c r="M191" s="15">
        <f t="shared" ref="M191:M219" si="29">ROUND(IF(K191=0, IF(J191=0, 0, 1), J191/K191),5)</f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273</v>
      </c>
      <c r="H192" s="1"/>
      <c r="I192" s="1"/>
      <c r="J192" s="12">
        <v>0</v>
      </c>
      <c r="K192" s="12">
        <v>0</v>
      </c>
      <c r="L192" s="12">
        <f t="shared" si="28"/>
        <v>0</v>
      </c>
      <c r="M192" s="15">
        <f t="shared" si="29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274</v>
      </c>
      <c r="H193" s="1"/>
      <c r="I193" s="1"/>
      <c r="J193" s="12">
        <v>0</v>
      </c>
      <c r="K193" s="12">
        <v>0</v>
      </c>
      <c r="L193" s="12">
        <f t="shared" si="28"/>
        <v>0</v>
      </c>
      <c r="M193" s="15">
        <f t="shared" si="29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275</v>
      </c>
      <c r="H194" s="1"/>
      <c r="I194" s="1"/>
      <c r="J194" s="12">
        <v>0</v>
      </c>
      <c r="K194" s="12">
        <v>0</v>
      </c>
      <c r="L194" s="12">
        <f t="shared" si="28"/>
        <v>0</v>
      </c>
      <c r="M194" s="15">
        <f t="shared" si="29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276</v>
      </c>
      <c r="H195" s="1"/>
      <c r="I195" s="1"/>
      <c r="J195" s="12">
        <v>655.52</v>
      </c>
      <c r="K195" s="12">
        <v>0</v>
      </c>
      <c r="L195" s="12">
        <f t="shared" si="28"/>
        <v>655.52</v>
      </c>
      <c r="M195" s="15">
        <f t="shared" si="29"/>
        <v>1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277</v>
      </c>
      <c r="H196" s="1"/>
      <c r="I196" s="1"/>
      <c r="J196" s="12">
        <v>0</v>
      </c>
      <c r="K196" s="12">
        <v>0</v>
      </c>
      <c r="L196" s="12">
        <f t="shared" si="28"/>
        <v>0</v>
      </c>
      <c r="M196" s="15">
        <f t="shared" si="29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278</v>
      </c>
      <c r="H197" s="1"/>
      <c r="I197" s="1"/>
      <c r="J197" s="12">
        <v>0</v>
      </c>
      <c r="K197" s="12">
        <v>0</v>
      </c>
      <c r="L197" s="12">
        <f t="shared" si="28"/>
        <v>0</v>
      </c>
      <c r="M197" s="15">
        <f t="shared" si="29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279</v>
      </c>
      <c r="H198" s="1"/>
      <c r="I198" s="1"/>
      <c r="J198" s="12">
        <v>0</v>
      </c>
      <c r="K198" s="12">
        <v>0</v>
      </c>
      <c r="L198" s="12">
        <f t="shared" si="28"/>
        <v>0</v>
      </c>
      <c r="M198" s="15">
        <f t="shared" si="29"/>
        <v>0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280</v>
      </c>
      <c r="H199" s="1"/>
      <c r="I199" s="1"/>
      <c r="J199" s="12">
        <v>58.78</v>
      </c>
      <c r="K199" s="12">
        <v>0</v>
      </c>
      <c r="L199" s="12">
        <f t="shared" si="28"/>
        <v>58.78</v>
      </c>
      <c r="M199" s="15">
        <f t="shared" si="29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281</v>
      </c>
      <c r="H200" s="1"/>
      <c r="I200" s="1"/>
      <c r="J200" s="12">
        <v>114.98</v>
      </c>
      <c r="K200" s="12">
        <v>0</v>
      </c>
      <c r="L200" s="12">
        <f t="shared" si="28"/>
        <v>114.98</v>
      </c>
      <c r="M200" s="15">
        <f t="shared" si="29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282</v>
      </c>
      <c r="H201" s="1"/>
      <c r="I201" s="1"/>
      <c r="J201" s="12">
        <v>0</v>
      </c>
      <c r="K201" s="12">
        <v>0</v>
      </c>
      <c r="L201" s="12">
        <f t="shared" si="28"/>
        <v>0</v>
      </c>
      <c r="M201" s="15">
        <f t="shared" si="29"/>
        <v>0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283</v>
      </c>
      <c r="H202" s="1"/>
      <c r="I202" s="1"/>
      <c r="J202" s="12">
        <v>0</v>
      </c>
      <c r="K202" s="12">
        <v>0</v>
      </c>
      <c r="L202" s="12">
        <f t="shared" si="28"/>
        <v>0</v>
      </c>
      <c r="M202" s="15">
        <f t="shared" si="29"/>
        <v>0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284</v>
      </c>
      <c r="H203" s="1"/>
      <c r="I203" s="1"/>
      <c r="J203" s="12">
        <v>0</v>
      </c>
      <c r="K203" s="12">
        <v>0</v>
      </c>
      <c r="L203" s="12">
        <f t="shared" si="28"/>
        <v>0</v>
      </c>
      <c r="M203" s="15">
        <f t="shared" si="29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285</v>
      </c>
      <c r="H204" s="1"/>
      <c r="I204" s="1"/>
      <c r="J204" s="12">
        <v>7.48</v>
      </c>
      <c r="K204" s="12">
        <v>0</v>
      </c>
      <c r="L204" s="12">
        <f t="shared" si="28"/>
        <v>7.48</v>
      </c>
      <c r="M204" s="15">
        <f t="shared" si="29"/>
        <v>1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286</v>
      </c>
      <c r="H205" s="1"/>
      <c r="I205" s="1"/>
      <c r="J205" s="12">
        <v>0</v>
      </c>
      <c r="K205" s="12">
        <v>0</v>
      </c>
      <c r="L205" s="12">
        <f t="shared" si="28"/>
        <v>0</v>
      </c>
      <c r="M205" s="15">
        <f t="shared" si="29"/>
        <v>0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287</v>
      </c>
      <c r="H206" s="1"/>
      <c r="I206" s="1"/>
      <c r="J206" s="12">
        <v>446.08</v>
      </c>
      <c r="K206" s="12">
        <v>0</v>
      </c>
      <c r="L206" s="12">
        <f t="shared" si="28"/>
        <v>446.08</v>
      </c>
      <c r="M206" s="15">
        <f t="shared" si="29"/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288</v>
      </c>
      <c r="H207" s="1"/>
      <c r="I207" s="1"/>
      <c r="J207" s="12">
        <v>200</v>
      </c>
      <c r="K207" s="12">
        <v>0</v>
      </c>
      <c r="L207" s="12">
        <f t="shared" si="28"/>
        <v>200</v>
      </c>
      <c r="M207" s="15">
        <f t="shared" si="29"/>
        <v>1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289</v>
      </c>
      <c r="H208" s="1"/>
      <c r="I208" s="1"/>
      <c r="J208" s="12">
        <v>0</v>
      </c>
      <c r="K208" s="12">
        <v>0</v>
      </c>
      <c r="L208" s="12">
        <f t="shared" si="28"/>
        <v>0</v>
      </c>
      <c r="M208" s="15">
        <f t="shared" si="29"/>
        <v>0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290</v>
      </c>
      <c r="H209" s="1"/>
      <c r="I209" s="1"/>
      <c r="J209" s="12">
        <v>0</v>
      </c>
      <c r="K209" s="12">
        <v>0</v>
      </c>
      <c r="L209" s="12">
        <f t="shared" si="28"/>
        <v>0</v>
      </c>
      <c r="M209" s="15">
        <f t="shared" si="29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291</v>
      </c>
      <c r="H210" s="1"/>
      <c r="I210" s="1"/>
      <c r="J210" s="12">
        <v>0</v>
      </c>
      <c r="K210" s="12">
        <v>0</v>
      </c>
      <c r="L210" s="12">
        <f t="shared" si="28"/>
        <v>0</v>
      </c>
      <c r="M210" s="15">
        <f t="shared" si="29"/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292</v>
      </c>
      <c r="H211" s="1"/>
      <c r="I211" s="1"/>
      <c r="J211" s="12">
        <v>0</v>
      </c>
      <c r="K211" s="12">
        <v>0</v>
      </c>
      <c r="L211" s="12">
        <f t="shared" si="28"/>
        <v>0</v>
      </c>
      <c r="M211" s="15">
        <f t="shared" si="29"/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293</v>
      </c>
      <c r="H212" s="1"/>
      <c r="I212" s="1"/>
      <c r="J212" s="12">
        <v>0</v>
      </c>
      <c r="K212" s="12">
        <v>0</v>
      </c>
      <c r="L212" s="12">
        <f t="shared" si="28"/>
        <v>0</v>
      </c>
      <c r="M212" s="15">
        <f t="shared" si="29"/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294</v>
      </c>
      <c r="H213" s="1"/>
      <c r="I213" s="1"/>
      <c r="J213" s="12">
        <v>0</v>
      </c>
      <c r="K213" s="12">
        <v>0</v>
      </c>
      <c r="L213" s="12">
        <f t="shared" si="28"/>
        <v>0</v>
      </c>
      <c r="M213" s="15">
        <f t="shared" si="29"/>
        <v>0</v>
      </c>
    </row>
    <row r="214" spans="1:13" x14ac:dyDescent="0.25">
      <c r="A214" s="1"/>
      <c r="B214" s="1"/>
      <c r="C214" s="1"/>
      <c r="D214" s="1"/>
      <c r="E214" s="1"/>
      <c r="F214" s="1"/>
      <c r="G214" s="1" t="s">
        <v>295</v>
      </c>
      <c r="H214" s="1"/>
      <c r="I214" s="1"/>
      <c r="J214" s="12">
        <v>9.8800000000000008</v>
      </c>
      <c r="K214" s="12">
        <v>0</v>
      </c>
      <c r="L214" s="12">
        <f t="shared" si="28"/>
        <v>9.8800000000000008</v>
      </c>
      <c r="M214" s="15">
        <f t="shared" si="29"/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296</v>
      </c>
      <c r="H215" s="1"/>
      <c r="I215" s="1"/>
      <c r="J215" s="12">
        <v>0</v>
      </c>
      <c r="K215" s="12">
        <v>0</v>
      </c>
      <c r="L215" s="12">
        <f t="shared" si="28"/>
        <v>0</v>
      </c>
      <c r="M215" s="15">
        <f t="shared" si="29"/>
        <v>0</v>
      </c>
    </row>
    <row r="216" spans="1:13" ht="15.75" thickBot="1" x14ac:dyDescent="0.3">
      <c r="A216" s="1"/>
      <c r="B216" s="1"/>
      <c r="C216" s="1"/>
      <c r="D216" s="1"/>
      <c r="E216" s="1"/>
      <c r="F216" s="1"/>
      <c r="G216" s="1" t="s">
        <v>297</v>
      </c>
      <c r="H216" s="1"/>
      <c r="I216" s="1"/>
      <c r="J216" s="3">
        <v>60</v>
      </c>
      <c r="K216" s="3">
        <v>2500</v>
      </c>
      <c r="L216" s="3">
        <f t="shared" si="28"/>
        <v>-2440</v>
      </c>
      <c r="M216" s="18">
        <f t="shared" si="29"/>
        <v>2.4E-2</v>
      </c>
    </row>
    <row r="217" spans="1:13" x14ac:dyDescent="0.25">
      <c r="A217" s="1"/>
      <c r="B217" s="1"/>
      <c r="C217" s="1"/>
      <c r="D217" s="1"/>
      <c r="E217" s="1"/>
      <c r="F217" s="1" t="s">
        <v>298</v>
      </c>
      <c r="G217" s="1"/>
      <c r="H217" s="1"/>
      <c r="I217" s="1"/>
      <c r="J217" s="12">
        <f>ROUND(SUM(J190:J216),5)</f>
        <v>1634.75</v>
      </c>
      <c r="K217" s="12">
        <f>ROUND(SUM(K190:K216),5)</f>
        <v>2500</v>
      </c>
      <c r="L217" s="12">
        <f t="shared" si="28"/>
        <v>-865.25</v>
      </c>
      <c r="M217" s="15">
        <f t="shared" si="29"/>
        <v>0.65390000000000004</v>
      </c>
    </row>
    <row r="218" spans="1:13" ht="15.75" thickBot="1" x14ac:dyDescent="0.3">
      <c r="A218" s="1"/>
      <c r="B218" s="1"/>
      <c r="C218" s="1"/>
      <c r="D218" s="1"/>
      <c r="E218" s="1"/>
      <c r="F218" s="1" t="s">
        <v>299</v>
      </c>
      <c r="G218" s="1"/>
      <c r="H218" s="1"/>
      <c r="I218" s="1"/>
      <c r="J218" s="3">
        <v>0</v>
      </c>
      <c r="K218" s="3">
        <v>0</v>
      </c>
      <c r="L218" s="3">
        <f t="shared" si="28"/>
        <v>0</v>
      </c>
      <c r="M218" s="18">
        <f t="shared" si="29"/>
        <v>0</v>
      </c>
    </row>
    <row r="219" spans="1:13" x14ac:dyDescent="0.25">
      <c r="A219" s="1"/>
      <c r="B219" s="1"/>
      <c r="C219" s="1"/>
      <c r="D219" s="1"/>
      <c r="E219" s="1" t="s">
        <v>300</v>
      </c>
      <c r="F219" s="1"/>
      <c r="G219" s="1"/>
      <c r="H219" s="1"/>
      <c r="I219" s="1"/>
      <c r="J219" s="12">
        <f>ROUND(SUM(J174:J177)+J189+SUM(J217:J218),5)</f>
        <v>3117.73</v>
      </c>
      <c r="K219" s="12">
        <f>ROUND(SUM(K174:K177)+K189+SUM(K217:K218),5)</f>
        <v>3854.47</v>
      </c>
      <c r="L219" s="12">
        <f t="shared" si="28"/>
        <v>-736.74</v>
      </c>
      <c r="M219" s="15">
        <f t="shared" si="29"/>
        <v>0.80886000000000002</v>
      </c>
    </row>
    <row r="220" spans="1:13" x14ac:dyDescent="0.25">
      <c r="A220" s="1"/>
      <c r="B220" s="1"/>
      <c r="C220" s="1"/>
      <c r="D220" s="1"/>
      <c r="E220" s="1" t="s">
        <v>301</v>
      </c>
      <c r="F220" s="1"/>
      <c r="G220" s="1"/>
      <c r="H220" s="1"/>
      <c r="I220" s="1"/>
      <c r="J220" s="12"/>
      <c r="K220" s="12"/>
      <c r="L220" s="12"/>
      <c r="M220" s="15"/>
    </row>
    <row r="221" spans="1:13" x14ac:dyDescent="0.25">
      <c r="A221" s="1"/>
      <c r="B221" s="1"/>
      <c r="C221" s="1"/>
      <c r="D221" s="1"/>
      <c r="E221" s="1"/>
      <c r="F221" s="1" t="s">
        <v>302</v>
      </c>
      <c r="G221" s="1"/>
      <c r="H221" s="1"/>
      <c r="I221" s="1"/>
      <c r="J221" s="12">
        <v>0</v>
      </c>
      <c r="K221" s="12">
        <v>1374.37</v>
      </c>
      <c r="L221" s="12">
        <f>ROUND((J221-K221),5)</f>
        <v>-1374.37</v>
      </c>
      <c r="M221" s="15">
        <f>ROUND(IF(K221=0, IF(J221=0, 0, 1), J221/K221),5)</f>
        <v>0</v>
      </c>
    </row>
    <row r="222" spans="1:13" x14ac:dyDescent="0.25">
      <c r="A222" s="1"/>
      <c r="B222" s="1"/>
      <c r="C222" s="1"/>
      <c r="D222" s="1"/>
      <c r="E222" s="1"/>
      <c r="F222" s="1" t="s">
        <v>303</v>
      </c>
      <c r="G222" s="1"/>
      <c r="H222" s="1"/>
      <c r="I222" s="1"/>
      <c r="J222" s="12">
        <v>200.5</v>
      </c>
      <c r="K222" s="12">
        <v>114.23</v>
      </c>
      <c r="L222" s="12">
        <f>ROUND((J222-K222),5)</f>
        <v>86.27</v>
      </c>
      <c r="M222" s="15">
        <f>ROUND(IF(K222=0, IF(J222=0, 0, 1), J222/K222),5)</f>
        <v>1.7552300000000001</v>
      </c>
    </row>
    <row r="223" spans="1:13" ht="15.75" thickBot="1" x14ac:dyDescent="0.3">
      <c r="A223" s="1"/>
      <c r="B223" s="1"/>
      <c r="C223" s="1"/>
      <c r="D223" s="1"/>
      <c r="E223" s="1"/>
      <c r="F223" s="1" t="s">
        <v>304</v>
      </c>
      <c r="G223" s="1"/>
      <c r="H223" s="1"/>
      <c r="I223" s="1"/>
      <c r="J223" s="3">
        <v>0</v>
      </c>
      <c r="K223" s="3">
        <v>0</v>
      </c>
      <c r="L223" s="3">
        <f>ROUND((J223-K223),5)</f>
        <v>0</v>
      </c>
      <c r="M223" s="18">
        <f>ROUND(IF(K223=0, IF(J223=0, 0, 1), J223/K223),5)</f>
        <v>0</v>
      </c>
    </row>
    <row r="224" spans="1:13" x14ac:dyDescent="0.25">
      <c r="A224" s="1"/>
      <c r="B224" s="1"/>
      <c r="C224" s="1"/>
      <c r="D224" s="1"/>
      <c r="E224" s="1" t="s">
        <v>305</v>
      </c>
      <c r="F224" s="1"/>
      <c r="G224" s="1"/>
      <c r="H224" s="1"/>
      <c r="I224" s="1"/>
      <c r="J224" s="12">
        <f>ROUND(SUM(J220:J223),5)</f>
        <v>200.5</v>
      </c>
      <c r="K224" s="12">
        <f>ROUND(SUM(K220:K223),5)</f>
        <v>1488.6</v>
      </c>
      <c r="L224" s="12">
        <f>ROUND((J224-K224),5)</f>
        <v>-1288.0999999999999</v>
      </c>
      <c r="M224" s="15">
        <f>ROUND(IF(K224=0, IF(J224=0, 0, 1), J224/K224),5)</f>
        <v>0.13469</v>
      </c>
    </row>
    <row r="225" spans="1:13" x14ac:dyDescent="0.25">
      <c r="A225" s="1"/>
      <c r="B225" s="1"/>
      <c r="C225" s="1"/>
      <c r="D225" s="1"/>
      <c r="E225" s="1" t="s">
        <v>306</v>
      </c>
      <c r="F225" s="1"/>
      <c r="G225" s="1"/>
      <c r="H225" s="1"/>
      <c r="I225" s="1"/>
      <c r="J225" s="12"/>
      <c r="K225" s="12"/>
      <c r="L225" s="12"/>
      <c r="M225" s="15"/>
    </row>
    <row r="226" spans="1:13" x14ac:dyDescent="0.25">
      <c r="A226" s="1"/>
      <c r="B226" s="1"/>
      <c r="C226" s="1"/>
      <c r="D226" s="1"/>
      <c r="E226" s="1"/>
      <c r="F226" s="1" t="s">
        <v>307</v>
      </c>
      <c r="G226" s="1"/>
      <c r="H226" s="1"/>
      <c r="I226" s="1"/>
      <c r="J226" s="12">
        <v>0</v>
      </c>
      <c r="K226" s="12">
        <v>0</v>
      </c>
      <c r="L226" s="12">
        <f>ROUND((J226-K226),5)</f>
        <v>0</v>
      </c>
      <c r="M226" s="15">
        <f>ROUND(IF(K226=0, IF(J226=0, 0, 1), J226/K226),5)</f>
        <v>0</v>
      </c>
    </row>
    <row r="227" spans="1:13" x14ac:dyDescent="0.25">
      <c r="A227" s="1"/>
      <c r="B227" s="1"/>
      <c r="C227" s="1"/>
      <c r="D227" s="1"/>
      <c r="E227" s="1"/>
      <c r="F227" s="1" t="s">
        <v>308</v>
      </c>
      <c r="G227" s="1"/>
      <c r="H227" s="1"/>
      <c r="I227" s="1"/>
      <c r="J227" s="12"/>
      <c r="K227" s="12"/>
      <c r="L227" s="12"/>
      <c r="M227" s="15"/>
    </row>
    <row r="228" spans="1:13" x14ac:dyDescent="0.25">
      <c r="A228" s="1"/>
      <c r="B228" s="1"/>
      <c r="C228" s="1"/>
      <c r="D228" s="1"/>
      <c r="E228" s="1"/>
      <c r="F228" s="1"/>
      <c r="G228" s="1" t="s">
        <v>309</v>
      </c>
      <c r="H228" s="1"/>
      <c r="I228" s="1"/>
      <c r="J228" s="12">
        <v>333</v>
      </c>
      <c r="K228" s="12">
        <v>250</v>
      </c>
      <c r="L228" s="12">
        <f t="shared" ref="L228:L233" si="30">ROUND((J228-K228),5)</f>
        <v>83</v>
      </c>
      <c r="M228" s="15">
        <f t="shared" ref="M228:M233" si="31">ROUND(IF(K228=0, IF(J228=0, 0, 1), J228/K228),5)</f>
        <v>1.3320000000000001</v>
      </c>
    </row>
    <row r="229" spans="1:13" x14ac:dyDescent="0.25">
      <c r="A229" s="1"/>
      <c r="B229" s="1"/>
      <c r="C229" s="1"/>
      <c r="D229" s="1"/>
      <c r="E229" s="1"/>
      <c r="F229" s="1"/>
      <c r="G229" s="1" t="s">
        <v>310</v>
      </c>
      <c r="H229" s="1"/>
      <c r="I229" s="1"/>
      <c r="J229" s="12">
        <v>465.3</v>
      </c>
      <c r="K229" s="12">
        <v>0</v>
      </c>
      <c r="L229" s="12">
        <f t="shared" si="30"/>
        <v>465.3</v>
      </c>
      <c r="M229" s="15">
        <f t="shared" si="31"/>
        <v>1</v>
      </c>
    </row>
    <row r="230" spans="1:13" x14ac:dyDescent="0.25">
      <c r="A230" s="1"/>
      <c r="B230" s="1"/>
      <c r="C230" s="1"/>
      <c r="D230" s="1"/>
      <c r="E230" s="1"/>
      <c r="F230" s="1"/>
      <c r="G230" s="1" t="s">
        <v>311</v>
      </c>
      <c r="H230" s="1"/>
      <c r="I230" s="1"/>
      <c r="J230" s="12">
        <v>0</v>
      </c>
      <c r="K230" s="12">
        <v>0</v>
      </c>
      <c r="L230" s="12">
        <f t="shared" si="30"/>
        <v>0</v>
      </c>
      <c r="M230" s="15">
        <f t="shared" si="31"/>
        <v>0</v>
      </c>
    </row>
    <row r="231" spans="1:13" ht="15.75" thickBot="1" x14ac:dyDescent="0.3">
      <c r="A231" s="1"/>
      <c r="B231" s="1"/>
      <c r="C231" s="1"/>
      <c r="D231" s="1"/>
      <c r="E231" s="1"/>
      <c r="F231" s="1"/>
      <c r="G231" s="1" t="s">
        <v>312</v>
      </c>
      <c r="H231" s="1"/>
      <c r="I231" s="1"/>
      <c r="J231" s="3">
        <v>95.77</v>
      </c>
      <c r="K231" s="3">
        <v>83.52</v>
      </c>
      <c r="L231" s="3">
        <f t="shared" si="30"/>
        <v>12.25</v>
      </c>
      <c r="M231" s="18">
        <f t="shared" si="31"/>
        <v>1.1466700000000001</v>
      </c>
    </row>
    <row r="232" spans="1:13" x14ac:dyDescent="0.25">
      <c r="A232" s="1"/>
      <c r="B232" s="1"/>
      <c r="C232" s="1"/>
      <c r="D232" s="1"/>
      <c r="E232" s="1"/>
      <c r="F232" s="1" t="s">
        <v>313</v>
      </c>
      <c r="G232" s="1"/>
      <c r="H232" s="1"/>
      <c r="I232" s="1"/>
      <c r="J232" s="12">
        <f>ROUND(SUM(J227:J231),5)</f>
        <v>894.07</v>
      </c>
      <c r="K232" s="12">
        <f>ROUND(SUM(K227:K231),5)</f>
        <v>333.52</v>
      </c>
      <c r="L232" s="12">
        <f t="shared" si="30"/>
        <v>560.54999999999995</v>
      </c>
      <c r="M232" s="15">
        <f t="shared" si="31"/>
        <v>2.6807099999999999</v>
      </c>
    </row>
    <row r="233" spans="1:13" x14ac:dyDescent="0.25">
      <c r="A233" s="1"/>
      <c r="B233" s="1"/>
      <c r="C233" s="1"/>
      <c r="D233" s="1"/>
      <c r="E233" s="1"/>
      <c r="F233" s="1" t="s">
        <v>314</v>
      </c>
      <c r="G233" s="1"/>
      <c r="H233" s="1"/>
      <c r="I233" s="1"/>
      <c r="J233" s="12">
        <v>0</v>
      </c>
      <c r="K233" s="12">
        <v>0</v>
      </c>
      <c r="L233" s="12">
        <f t="shared" si="30"/>
        <v>0</v>
      </c>
      <c r="M233" s="15">
        <f t="shared" si="31"/>
        <v>0</v>
      </c>
    </row>
    <row r="234" spans="1:13" x14ac:dyDescent="0.25">
      <c r="A234" s="1"/>
      <c r="B234" s="1"/>
      <c r="C234" s="1"/>
      <c r="D234" s="1"/>
      <c r="E234" s="1"/>
      <c r="F234" s="1" t="s">
        <v>315</v>
      </c>
      <c r="G234" s="1"/>
      <c r="H234" s="1"/>
      <c r="I234" s="1"/>
      <c r="J234" s="12"/>
      <c r="K234" s="12"/>
      <c r="L234" s="12"/>
      <c r="M234" s="15"/>
    </row>
    <row r="235" spans="1:13" x14ac:dyDescent="0.25">
      <c r="A235" s="1"/>
      <c r="B235" s="1"/>
      <c r="C235" s="1"/>
      <c r="D235" s="1"/>
      <c r="E235" s="1"/>
      <c r="F235" s="1"/>
      <c r="G235" s="1" t="s">
        <v>316</v>
      </c>
      <c r="H235" s="1"/>
      <c r="I235" s="1"/>
      <c r="J235" s="12">
        <v>0</v>
      </c>
      <c r="K235" s="12">
        <v>67.48</v>
      </c>
      <c r="L235" s="12">
        <f t="shared" ref="L235:L240" si="32">ROUND((J235-K235),5)</f>
        <v>-67.48</v>
      </c>
      <c r="M235" s="15">
        <f t="shared" ref="M235:M240" si="33">ROUND(IF(K235=0, IF(J235=0, 0, 1), J235/K235),5)</f>
        <v>0</v>
      </c>
    </row>
    <row r="236" spans="1:13" x14ac:dyDescent="0.25">
      <c r="A236" s="1"/>
      <c r="B236" s="1"/>
      <c r="C236" s="1"/>
      <c r="D236" s="1"/>
      <c r="E236" s="1"/>
      <c r="F236" s="1"/>
      <c r="G236" s="1" t="s">
        <v>317</v>
      </c>
      <c r="H236" s="1"/>
      <c r="I236" s="1"/>
      <c r="J236" s="12">
        <v>0</v>
      </c>
      <c r="K236" s="12">
        <v>0</v>
      </c>
      <c r="L236" s="12">
        <f t="shared" si="32"/>
        <v>0</v>
      </c>
      <c r="M236" s="15">
        <f t="shared" si="33"/>
        <v>0</v>
      </c>
    </row>
    <row r="237" spans="1:13" ht="15.75" thickBot="1" x14ac:dyDescent="0.3">
      <c r="A237" s="1"/>
      <c r="B237" s="1"/>
      <c r="C237" s="1"/>
      <c r="D237" s="1"/>
      <c r="E237" s="1"/>
      <c r="F237" s="1"/>
      <c r="G237" s="1" t="s">
        <v>318</v>
      </c>
      <c r="H237" s="1"/>
      <c r="I237" s="1"/>
      <c r="J237" s="3">
        <v>0</v>
      </c>
      <c r="K237" s="3">
        <v>0</v>
      </c>
      <c r="L237" s="3">
        <f t="shared" si="32"/>
        <v>0</v>
      </c>
      <c r="M237" s="18">
        <f t="shared" si="33"/>
        <v>0</v>
      </c>
    </row>
    <row r="238" spans="1:13" x14ac:dyDescent="0.25">
      <c r="A238" s="1"/>
      <c r="B238" s="1"/>
      <c r="C238" s="1"/>
      <c r="D238" s="1"/>
      <c r="E238" s="1"/>
      <c r="F238" s="1" t="s">
        <v>319</v>
      </c>
      <c r="G238" s="1"/>
      <c r="H238" s="1"/>
      <c r="I238" s="1"/>
      <c r="J238" s="12">
        <f>ROUND(SUM(J234:J237),5)</f>
        <v>0</v>
      </c>
      <c r="K238" s="12">
        <f>ROUND(SUM(K234:K237),5)</f>
        <v>67.48</v>
      </c>
      <c r="L238" s="12">
        <f t="shared" si="32"/>
        <v>-67.48</v>
      </c>
      <c r="M238" s="15">
        <f t="shared" si="33"/>
        <v>0</v>
      </c>
    </row>
    <row r="239" spans="1:13" ht="15.75" thickBot="1" x14ac:dyDescent="0.3">
      <c r="A239" s="1"/>
      <c r="B239" s="1"/>
      <c r="C239" s="1"/>
      <c r="D239" s="1"/>
      <c r="E239" s="1"/>
      <c r="F239" s="1" t="s">
        <v>320</v>
      </c>
      <c r="G239" s="1"/>
      <c r="H239" s="1"/>
      <c r="I239" s="1"/>
      <c r="J239" s="3">
        <v>0</v>
      </c>
      <c r="K239" s="3">
        <v>0</v>
      </c>
      <c r="L239" s="3">
        <f t="shared" si="32"/>
        <v>0</v>
      </c>
      <c r="M239" s="18">
        <f t="shared" si="33"/>
        <v>0</v>
      </c>
    </row>
    <row r="240" spans="1:13" x14ac:dyDescent="0.25">
      <c r="A240" s="1"/>
      <c r="B240" s="1"/>
      <c r="C240" s="1"/>
      <c r="D240" s="1"/>
      <c r="E240" s="1" t="s">
        <v>321</v>
      </c>
      <c r="F240" s="1"/>
      <c r="G240" s="1"/>
      <c r="H240" s="1"/>
      <c r="I240" s="1"/>
      <c r="J240" s="12">
        <f>ROUND(SUM(J225:J226)+SUM(J232:J233)+SUM(J238:J239),5)</f>
        <v>894.07</v>
      </c>
      <c r="K240" s="12">
        <f>ROUND(SUM(K225:K226)+SUM(K232:K233)+SUM(K238:K239),5)</f>
        <v>401</v>
      </c>
      <c r="L240" s="12">
        <f t="shared" si="32"/>
        <v>493.07</v>
      </c>
      <c r="M240" s="15">
        <f t="shared" si="33"/>
        <v>2.2296</v>
      </c>
    </row>
    <row r="241" spans="1:13" x14ac:dyDescent="0.25">
      <c r="A241" s="1"/>
      <c r="B241" s="1"/>
      <c r="C241" s="1"/>
      <c r="D241" s="1"/>
      <c r="E241" s="1" t="s">
        <v>322</v>
      </c>
      <c r="F241" s="1"/>
      <c r="G241" s="1"/>
      <c r="H241" s="1"/>
      <c r="I241" s="1"/>
      <c r="J241" s="12"/>
      <c r="K241" s="12"/>
      <c r="L241" s="12"/>
      <c r="M241" s="15"/>
    </row>
    <row r="242" spans="1:13" x14ac:dyDescent="0.25">
      <c r="A242" s="1"/>
      <c r="B242" s="1"/>
      <c r="C242" s="1"/>
      <c r="D242" s="1"/>
      <c r="E242" s="1"/>
      <c r="F242" s="1" t="s">
        <v>323</v>
      </c>
      <c r="G242" s="1"/>
      <c r="H242" s="1"/>
      <c r="I242" s="1"/>
      <c r="J242" s="12">
        <v>60</v>
      </c>
      <c r="K242" s="12">
        <v>532.67999999999995</v>
      </c>
      <c r="L242" s="12">
        <f t="shared" ref="L242:L247" si="34">ROUND((J242-K242),5)</f>
        <v>-472.68</v>
      </c>
      <c r="M242" s="15">
        <f t="shared" ref="M242:M247" si="35">ROUND(IF(K242=0, IF(J242=0, 0, 1), J242/K242),5)</f>
        <v>0.11264</v>
      </c>
    </row>
    <row r="243" spans="1:13" x14ac:dyDescent="0.25">
      <c r="A243" s="1"/>
      <c r="B243" s="1"/>
      <c r="C243" s="1"/>
      <c r="D243" s="1"/>
      <c r="E243" s="1"/>
      <c r="F243" s="1" t="s">
        <v>324</v>
      </c>
      <c r="G243" s="1"/>
      <c r="H243" s="1"/>
      <c r="I243" s="1"/>
      <c r="J243" s="12">
        <v>0</v>
      </c>
      <c r="K243" s="12">
        <v>0</v>
      </c>
      <c r="L243" s="12">
        <f t="shared" si="34"/>
        <v>0</v>
      </c>
      <c r="M243" s="15">
        <f t="shared" si="35"/>
        <v>0</v>
      </c>
    </row>
    <row r="244" spans="1:13" x14ac:dyDescent="0.25">
      <c r="A244" s="1"/>
      <c r="B244" s="1"/>
      <c r="C244" s="1"/>
      <c r="D244" s="1"/>
      <c r="E244" s="1"/>
      <c r="F244" s="1" t="s">
        <v>325</v>
      </c>
      <c r="G244" s="1"/>
      <c r="H244" s="1"/>
      <c r="I244" s="1"/>
      <c r="J244" s="12">
        <v>0</v>
      </c>
      <c r="K244" s="12">
        <v>0</v>
      </c>
      <c r="L244" s="12">
        <f t="shared" si="34"/>
        <v>0</v>
      </c>
      <c r="M244" s="15">
        <f t="shared" si="35"/>
        <v>0</v>
      </c>
    </row>
    <row r="245" spans="1:13" x14ac:dyDescent="0.25">
      <c r="A245" s="1"/>
      <c r="B245" s="1"/>
      <c r="C245" s="1"/>
      <c r="D245" s="1"/>
      <c r="E245" s="1"/>
      <c r="F245" s="1" t="s">
        <v>326</v>
      </c>
      <c r="G245" s="1"/>
      <c r="H245" s="1"/>
      <c r="I245" s="1"/>
      <c r="J245" s="12">
        <v>0</v>
      </c>
      <c r="K245" s="12">
        <v>0</v>
      </c>
      <c r="L245" s="12">
        <f t="shared" si="34"/>
        <v>0</v>
      </c>
      <c r="M245" s="15">
        <f t="shared" si="35"/>
        <v>0</v>
      </c>
    </row>
    <row r="246" spans="1:13" x14ac:dyDescent="0.25">
      <c r="A246" s="1"/>
      <c r="B246" s="1"/>
      <c r="C246" s="1"/>
      <c r="D246" s="1"/>
      <c r="E246" s="1"/>
      <c r="F246" s="1" t="s">
        <v>327</v>
      </c>
      <c r="G246" s="1"/>
      <c r="H246" s="1"/>
      <c r="I246" s="1"/>
      <c r="J246" s="12">
        <v>240</v>
      </c>
      <c r="K246" s="12">
        <v>3406.25</v>
      </c>
      <c r="L246" s="12">
        <f t="shared" si="34"/>
        <v>-3166.25</v>
      </c>
      <c r="M246" s="15">
        <f t="shared" si="35"/>
        <v>7.0459999999999995E-2</v>
      </c>
    </row>
    <row r="247" spans="1:13" x14ac:dyDescent="0.25">
      <c r="A247" s="1"/>
      <c r="B247" s="1"/>
      <c r="C247" s="1"/>
      <c r="D247" s="1"/>
      <c r="E247" s="1"/>
      <c r="F247" s="1" t="s">
        <v>328</v>
      </c>
      <c r="G247" s="1"/>
      <c r="H247" s="1"/>
      <c r="I247" s="1"/>
      <c r="J247" s="12">
        <v>14</v>
      </c>
      <c r="K247" s="12">
        <v>84.5</v>
      </c>
      <c r="L247" s="12">
        <f t="shared" si="34"/>
        <v>-70.5</v>
      </c>
      <c r="M247" s="15">
        <f t="shared" si="35"/>
        <v>0.16567999999999999</v>
      </c>
    </row>
    <row r="248" spans="1:13" x14ac:dyDescent="0.25">
      <c r="A248" s="1"/>
      <c r="B248" s="1"/>
      <c r="C248" s="1"/>
      <c r="D248" s="1"/>
      <c r="E248" s="1"/>
      <c r="F248" s="1" t="s">
        <v>329</v>
      </c>
      <c r="G248" s="1"/>
      <c r="H248" s="1"/>
      <c r="I248" s="1"/>
      <c r="J248" s="12"/>
      <c r="K248" s="12"/>
      <c r="L248" s="12"/>
      <c r="M248" s="15"/>
    </row>
    <row r="249" spans="1:13" x14ac:dyDescent="0.25">
      <c r="A249" s="1"/>
      <c r="B249" s="1"/>
      <c r="C249" s="1"/>
      <c r="D249" s="1"/>
      <c r="E249" s="1"/>
      <c r="F249" s="1"/>
      <c r="G249" s="1" t="s">
        <v>330</v>
      </c>
      <c r="H249" s="1"/>
      <c r="I249" s="1"/>
      <c r="J249" s="12">
        <v>0</v>
      </c>
      <c r="K249" s="12">
        <v>0</v>
      </c>
      <c r="L249" s="12">
        <f t="shared" ref="L249:L256" si="36">ROUND((J249-K249),5)</f>
        <v>0</v>
      </c>
      <c r="M249" s="15">
        <f t="shared" ref="M249:M256" si="37">ROUND(IF(K249=0, IF(J249=0, 0, 1), J249/K249),5)</f>
        <v>0</v>
      </c>
    </row>
    <row r="250" spans="1:13" ht="15.75" thickBot="1" x14ac:dyDescent="0.3">
      <c r="A250" s="1"/>
      <c r="B250" s="1"/>
      <c r="C250" s="1"/>
      <c r="D250" s="1"/>
      <c r="E250" s="1"/>
      <c r="F250" s="1"/>
      <c r="G250" s="1" t="s">
        <v>331</v>
      </c>
      <c r="H250" s="1"/>
      <c r="I250" s="1"/>
      <c r="J250" s="3">
        <v>0</v>
      </c>
      <c r="K250" s="3">
        <v>0</v>
      </c>
      <c r="L250" s="3">
        <f t="shared" si="36"/>
        <v>0</v>
      </c>
      <c r="M250" s="18">
        <f t="shared" si="37"/>
        <v>0</v>
      </c>
    </row>
    <row r="251" spans="1:13" x14ac:dyDescent="0.25">
      <c r="A251" s="1"/>
      <c r="B251" s="1"/>
      <c r="C251" s="1"/>
      <c r="D251" s="1"/>
      <c r="E251" s="1"/>
      <c r="F251" s="1" t="s">
        <v>332</v>
      </c>
      <c r="G251" s="1"/>
      <c r="H251" s="1"/>
      <c r="I251" s="1"/>
      <c r="J251" s="12">
        <f>ROUND(SUM(J248:J250),5)</f>
        <v>0</v>
      </c>
      <c r="K251" s="12">
        <f>ROUND(SUM(K248:K250),5)</f>
        <v>0</v>
      </c>
      <c r="L251" s="12">
        <f t="shared" si="36"/>
        <v>0</v>
      </c>
      <c r="M251" s="15">
        <f t="shared" si="37"/>
        <v>0</v>
      </c>
    </row>
    <row r="252" spans="1:13" ht="15.75" thickBot="1" x14ac:dyDescent="0.3">
      <c r="A252" s="1"/>
      <c r="B252" s="1"/>
      <c r="C252" s="1"/>
      <c r="D252" s="1"/>
      <c r="E252" s="1"/>
      <c r="F252" s="1" t="s">
        <v>333</v>
      </c>
      <c r="G252" s="1"/>
      <c r="H252" s="1"/>
      <c r="I252" s="1"/>
      <c r="J252" s="3">
        <v>0</v>
      </c>
      <c r="K252" s="3">
        <v>0</v>
      </c>
      <c r="L252" s="3">
        <f t="shared" si="36"/>
        <v>0</v>
      </c>
      <c r="M252" s="18">
        <f t="shared" si="37"/>
        <v>0</v>
      </c>
    </row>
    <row r="253" spans="1:13" x14ac:dyDescent="0.25">
      <c r="A253" s="1"/>
      <c r="B253" s="1"/>
      <c r="C253" s="1"/>
      <c r="D253" s="1"/>
      <c r="E253" s="1" t="s">
        <v>334</v>
      </c>
      <c r="F253" s="1"/>
      <c r="G253" s="1"/>
      <c r="H253" s="1"/>
      <c r="I253" s="1"/>
      <c r="J253" s="12">
        <f>ROUND(SUM(J241:J247)+SUM(J251:J252),5)</f>
        <v>314</v>
      </c>
      <c r="K253" s="12">
        <f>ROUND(SUM(K241:K247)+SUM(K251:K252),5)</f>
        <v>4023.43</v>
      </c>
      <c r="L253" s="12">
        <f t="shared" si="36"/>
        <v>-3709.43</v>
      </c>
      <c r="M253" s="15">
        <f t="shared" si="37"/>
        <v>7.8039999999999998E-2</v>
      </c>
    </row>
    <row r="254" spans="1:13" ht="15.75" thickBot="1" x14ac:dyDescent="0.3">
      <c r="A254" s="1"/>
      <c r="B254" s="1"/>
      <c r="C254" s="1"/>
      <c r="D254" s="1"/>
      <c r="E254" s="1" t="s">
        <v>335</v>
      </c>
      <c r="F254" s="1"/>
      <c r="G254" s="1"/>
      <c r="H254" s="1"/>
      <c r="I254" s="1"/>
      <c r="J254" s="12">
        <v>30.3</v>
      </c>
      <c r="K254" s="12">
        <v>0</v>
      </c>
      <c r="L254" s="12">
        <f t="shared" si="36"/>
        <v>30.3</v>
      </c>
      <c r="M254" s="15">
        <f t="shared" si="37"/>
        <v>1</v>
      </c>
    </row>
    <row r="255" spans="1:13" ht="15.75" thickBot="1" x14ac:dyDescent="0.3">
      <c r="A255" s="1"/>
      <c r="B255" s="1"/>
      <c r="C255" s="1"/>
      <c r="D255" s="1" t="s">
        <v>336</v>
      </c>
      <c r="E255" s="1"/>
      <c r="F255" s="1"/>
      <c r="G255" s="1"/>
      <c r="H255" s="1"/>
      <c r="I255" s="1"/>
      <c r="J255" s="2">
        <f>ROUND(J31+J40+J160+J165+J173+J219+J224+J240+SUM(J253:J254),5)</f>
        <v>199303.2</v>
      </c>
      <c r="K255" s="2">
        <f>ROUND(K31+K40+K160+K165+K173+K219+K224+K240+SUM(K253:K254),5)</f>
        <v>113571.81</v>
      </c>
      <c r="L255" s="2">
        <f t="shared" si="36"/>
        <v>85731.39</v>
      </c>
      <c r="M255" s="17">
        <f t="shared" si="37"/>
        <v>1.7548699999999999</v>
      </c>
    </row>
    <row r="256" spans="1:13" x14ac:dyDescent="0.25">
      <c r="A256" s="1"/>
      <c r="B256" s="1" t="s">
        <v>337</v>
      </c>
      <c r="C256" s="1"/>
      <c r="D256" s="1"/>
      <c r="E256" s="1"/>
      <c r="F256" s="1"/>
      <c r="G256" s="1"/>
      <c r="H256" s="1"/>
      <c r="I256" s="1"/>
      <c r="J256" s="12">
        <f>ROUND(J3+J30-J255,5)</f>
        <v>-195371.04</v>
      </c>
      <c r="K256" s="12">
        <f>ROUND(K3+K30-K255,5)</f>
        <v>-66283.179999999993</v>
      </c>
      <c r="L256" s="12">
        <f t="shared" si="36"/>
        <v>-129087.86</v>
      </c>
      <c r="M256" s="15">
        <f t="shared" si="37"/>
        <v>2.9475199999999999</v>
      </c>
    </row>
    <row r="257" spans="1:13" x14ac:dyDescent="0.25">
      <c r="A257" s="1"/>
      <c r="B257" s="1" t="s">
        <v>338</v>
      </c>
      <c r="C257" s="1"/>
      <c r="D257" s="1"/>
      <c r="E257" s="1"/>
      <c r="F257" s="1"/>
      <c r="G257" s="1"/>
      <c r="H257" s="1"/>
      <c r="I257" s="1"/>
      <c r="J257" s="12"/>
      <c r="K257" s="12"/>
      <c r="L257" s="12"/>
      <c r="M257" s="15"/>
    </row>
    <row r="258" spans="1:13" x14ac:dyDescent="0.25">
      <c r="A258" s="1"/>
      <c r="B258" s="1"/>
      <c r="C258" s="1" t="s">
        <v>339</v>
      </c>
      <c r="D258" s="1"/>
      <c r="E258" s="1"/>
      <c r="F258" s="1"/>
      <c r="G258" s="1"/>
      <c r="H258" s="1"/>
      <c r="I258" s="1"/>
      <c r="J258" s="12"/>
      <c r="K258" s="12"/>
      <c r="L258" s="12"/>
      <c r="M258" s="15"/>
    </row>
    <row r="259" spans="1:13" x14ac:dyDescent="0.25">
      <c r="A259" s="1"/>
      <c r="B259" s="1"/>
      <c r="C259" s="1"/>
      <c r="D259" s="1" t="s">
        <v>340</v>
      </c>
      <c r="E259" s="1"/>
      <c r="F259" s="1"/>
      <c r="G259" s="1"/>
      <c r="H259" s="1"/>
      <c r="I259" s="1"/>
      <c r="J259" s="12"/>
      <c r="K259" s="12"/>
      <c r="L259" s="12"/>
      <c r="M259" s="15"/>
    </row>
    <row r="260" spans="1:13" x14ac:dyDescent="0.25">
      <c r="A260" s="1"/>
      <c r="B260" s="1"/>
      <c r="C260" s="1"/>
      <c r="D260" s="1"/>
      <c r="E260" s="1" t="s">
        <v>341</v>
      </c>
      <c r="F260" s="1"/>
      <c r="G260" s="1"/>
      <c r="H260" s="1"/>
      <c r="I260" s="1"/>
      <c r="J260" s="12"/>
      <c r="K260" s="12"/>
      <c r="L260" s="12"/>
      <c r="M260" s="15"/>
    </row>
    <row r="261" spans="1:13" x14ac:dyDescent="0.25">
      <c r="A261" s="1"/>
      <c r="B261" s="1"/>
      <c r="C261" s="1"/>
      <c r="D261" s="1"/>
      <c r="E261" s="1"/>
      <c r="F261" s="1" t="s">
        <v>342</v>
      </c>
      <c r="G261" s="1"/>
      <c r="H261" s="1"/>
      <c r="I261" s="1"/>
      <c r="J261" s="12">
        <v>0</v>
      </c>
      <c r="K261" s="12">
        <v>0</v>
      </c>
      <c r="L261" s="12">
        <f t="shared" ref="L261:L267" si="38">ROUND((J261-K261),5)</f>
        <v>0</v>
      </c>
      <c r="M261" s="15">
        <f t="shared" ref="M261:M267" si="39">ROUND(IF(K261=0, IF(J261=0, 0, 1), J261/K261),5)</f>
        <v>0</v>
      </c>
    </row>
    <row r="262" spans="1:13" x14ac:dyDescent="0.25">
      <c r="A262" s="1"/>
      <c r="B262" s="1"/>
      <c r="C262" s="1"/>
      <c r="D262" s="1"/>
      <c r="E262" s="1"/>
      <c r="F262" s="1" t="s">
        <v>343</v>
      </c>
      <c r="G262" s="1"/>
      <c r="H262" s="1"/>
      <c r="I262" s="1"/>
      <c r="J262" s="12">
        <v>0</v>
      </c>
      <c r="K262" s="12">
        <v>0</v>
      </c>
      <c r="L262" s="12">
        <f t="shared" si="38"/>
        <v>0</v>
      </c>
      <c r="M262" s="15">
        <f t="shared" si="39"/>
        <v>0</v>
      </c>
    </row>
    <row r="263" spans="1:13" x14ac:dyDescent="0.25">
      <c r="A263" s="1"/>
      <c r="B263" s="1"/>
      <c r="C263" s="1"/>
      <c r="D263" s="1"/>
      <c r="E263" s="1"/>
      <c r="F263" s="1" t="s">
        <v>344</v>
      </c>
      <c r="G263" s="1"/>
      <c r="H263" s="1"/>
      <c r="I263" s="1"/>
      <c r="J263" s="12">
        <v>0</v>
      </c>
      <c r="K263" s="12">
        <v>0</v>
      </c>
      <c r="L263" s="12">
        <f t="shared" si="38"/>
        <v>0</v>
      </c>
      <c r="M263" s="15">
        <f t="shared" si="39"/>
        <v>0</v>
      </c>
    </row>
    <row r="264" spans="1:13" x14ac:dyDescent="0.25">
      <c r="A264" s="1"/>
      <c r="B264" s="1"/>
      <c r="C264" s="1"/>
      <c r="D264" s="1"/>
      <c r="E264" s="1"/>
      <c r="F264" s="1" t="s">
        <v>345</v>
      </c>
      <c r="G264" s="1"/>
      <c r="H264" s="1"/>
      <c r="I264" s="1"/>
      <c r="J264" s="12">
        <v>0</v>
      </c>
      <c r="K264" s="12">
        <v>3333.34</v>
      </c>
      <c r="L264" s="12">
        <f t="shared" si="38"/>
        <v>-3333.34</v>
      </c>
      <c r="M264" s="15">
        <f t="shared" si="39"/>
        <v>0</v>
      </c>
    </row>
    <row r="265" spans="1:13" x14ac:dyDescent="0.25">
      <c r="A265" s="1"/>
      <c r="B265" s="1"/>
      <c r="C265" s="1"/>
      <c r="D265" s="1"/>
      <c r="E265" s="1"/>
      <c r="F265" s="1" t="s">
        <v>346</v>
      </c>
      <c r="G265" s="1"/>
      <c r="H265" s="1"/>
      <c r="I265" s="1"/>
      <c r="J265" s="12">
        <v>668</v>
      </c>
      <c r="K265" s="12">
        <v>417.07</v>
      </c>
      <c r="L265" s="12">
        <f t="shared" si="38"/>
        <v>250.93</v>
      </c>
      <c r="M265" s="15">
        <f t="shared" si="39"/>
        <v>1.60165</v>
      </c>
    </row>
    <row r="266" spans="1:13" ht="15.75" thickBot="1" x14ac:dyDescent="0.3">
      <c r="A266" s="1"/>
      <c r="B266" s="1"/>
      <c r="C266" s="1"/>
      <c r="D266" s="1"/>
      <c r="E266" s="1"/>
      <c r="F266" s="1" t="s">
        <v>347</v>
      </c>
      <c r="G266" s="1"/>
      <c r="H266" s="1"/>
      <c r="I266" s="1"/>
      <c r="J266" s="3">
        <v>0</v>
      </c>
      <c r="K266" s="3">
        <v>0</v>
      </c>
      <c r="L266" s="3">
        <f t="shared" si="38"/>
        <v>0</v>
      </c>
      <c r="M266" s="18">
        <f t="shared" si="39"/>
        <v>0</v>
      </c>
    </row>
    <row r="267" spans="1:13" x14ac:dyDescent="0.25">
      <c r="A267" s="1"/>
      <c r="B267" s="1"/>
      <c r="C267" s="1"/>
      <c r="D267" s="1"/>
      <c r="E267" s="1" t="s">
        <v>348</v>
      </c>
      <c r="F267" s="1"/>
      <c r="G267" s="1"/>
      <c r="H267" s="1"/>
      <c r="I267" s="1"/>
      <c r="J267" s="12">
        <f>ROUND(SUM(J260:J266),5)</f>
        <v>668</v>
      </c>
      <c r="K267" s="12">
        <f>ROUND(SUM(K260:K266),5)</f>
        <v>3750.41</v>
      </c>
      <c r="L267" s="12">
        <f t="shared" si="38"/>
        <v>-3082.41</v>
      </c>
      <c r="M267" s="15">
        <f t="shared" si="39"/>
        <v>0.17810999999999999</v>
      </c>
    </row>
    <row r="268" spans="1:13" x14ac:dyDescent="0.25">
      <c r="A268" s="1"/>
      <c r="B268" s="1"/>
      <c r="C268" s="1"/>
      <c r="D268" s="1"/>
      <c r="E268" s="1" t="s">
        <v>349</v>
      </c>
      <c r="F268" s="1"/>
      <c r="G268" s="1"/>
      <c r="H268" s="1"/>
      <c r="I268" s="1"/>
      <c r="J268" s="12"/>
      <c r="K268" s="12"/>
      <c r="L268" s="12"/>
      <c r="M268" s="15"/>
    </row>
    <row r="269" spans="1:13" x14ac:dyDescent="0.25">
      <c r="A269" s="1"/>
      <c r="B269" s="1"/>
      <c r="C269" s="1"/>
      <c r="D269" s="1"/>
      <c r="E269" s="1"/>
      <c r="F269" s="1" t="s">
        <v>350</v>
      </c>
      <c r="G269" s="1"/>
      <c r="H269" s="1"/>
      <c r="I269" s="1"/>
      <c r="J269" s="12">
        <v>250</v>
      </c>
      <c r="K269" s="12">
        <v>0</v>
      </c>
      <c r="L269" s="12">
        <f>ROUND((J269-K269),5)</f>
        <v>250</v>
      </c>
      <c r="M269" s="15">
        <f>ROUND(IF(K269=0, IF(J269=0, 0, 1), J269/K269),5)</f>
        <v>1</v>
      </c>
    </row>
    <row r="270" spans="1:13" x14ac:dyDescent="0.25">
      <c r="A270" s="1"/>
      <c r="B270" s="1"/>
      <c r="C270" s="1"/>
      <c r="D270" s="1"/>
      <c r="E270" s="1"/>
      <c r="F270" s="1" t="s">
        <v>351</v>
      </c>
      <c r="G270" s="1"/>
      <c r="H270" s="1"/>
      <c r="I270" s="1"/>
      <c r="J270" s="12">
        <v>0</v>
      </c>
      <c r="K270" s="12">
        <v>0</v>
      </c>
      <c r="L270" s="12">
        <f>ROUND((J270-K270),5)</f>
        <v>0</v>
      </c>
      <c r="M270" s="15">
        <f>ROUND(IF(K270=0, IF(J270=0, 0, 1), J270/K270),5)</f>
        <v>0</v>
      </c>
    </row>
    <row r="271" spans="1:13" ht="15.75" thickBot="1" x14ac:dyDescent="0.3">
      <c r="A271" s="1"/>
      <c r="B271" s="1"/>
      <c r="C271" s="1"/>
      <c r="D271" s="1"/>
      <c r="E271" s="1"/>
      <c r="F271" s="1" t="s">
        <v>352</v>
      </c>
      <c r="G271" s="1"/>
      <c r="H271" s="1"/>
      <c r="I271" s="1"/>
      <c r="J271" s="3">
        <v>0</v>
      </c>
      <c r="K271" s="3">
        <v>0</v>
      </c>
      <c r="L271" s="3">
        <f>ROUND((J271-K271),5)</f>
        <v>0</v>
      </c>
      <c r="M271" s="18">
        <f>ROUND(IF(K271=0, IF(J271=0, 0, 1), J271/K271),5)</f>
        <v>0</v>
      </c>
    </row>
    <row r="272" spans="1:13" x14ac:dyDescent="0.25">
      <c r="A272" s="1"/>
      <c r="B272" s="1"/>
      <c r="C272" s="1"/>
      <c r="D272" s="1"/>
      <c r="E272" s="1" t="s">
        <v>353</v>
      </c>
      <c r="F272" s="1"/>
      <c r="G272" s="1"/>
      <c r="H272" s="1"/>
      <c r="I272" s="1"/>
      <c r="J272" s="12">
        <f>ROUND(SUM(J268:J271),5)</f>
        <v>250</v>
      </c>
      <c r="K272" s="12">
        <f>ROUND(SUM(K268:K271),5)</f>
        <v>0</v>
      </c>
      <c r="L272" s="12">
        <f>ROUND((J272-K272),5)</f>
        <v>250</v>
      </c>
      <c r="M272" s="15">
        <f>ROUND(IF(K272=0, IF(J272=0, 0, 1), J272/K272),5)</f>
        <v>1</v>
      </c>
    </row>
    <row r="273" spans="1:13" x14ac:dyDescent="0.25">
      <c r="A273" s="1"/>
      <c r="B273" s="1"/>
      <c r="C273" s="1"/>
      <c r="D273" s="1"/>
      <c r="E273" s="1" t="s">
        <v>354</v>
      </c>
      <c r="F273" s="1"/>
      <c r="G273" s="1"/>
      <c r="H273" s="1"/>
      <c r="I273" s="1"/>
      <c r="J273" s="12">
        <v>0</v>
      </c>
      <c r="K273" s="12">
        <v>0</v>
      </c>
      <c r="L273" s="12">
        <f>ROUND((J273-K273),5)</f>
        <v>0</v>
      </c>
      <c r="M273" s="15">
        <f>ROUND(IF(K273=0, IF(J273=0, 0, 1), J273/K273),5)</f>
        <v>0</v>
      </c>
    </row>
    <row r="274" spans="1:13" x14ac:dyDescent="0.25">
      <c r="A274" s="1"/>
      <c r="B274" s="1"/>
      <c r="C274" s="1"/>
      <c r="D274" s="1"/>
      <c r="E274" s="1" t="s">
        <v>355</v>
      </c>
      <c r="F274" s="1"/>
      <c r="G274" s="1"/>
      <c r="H274" s="1"/>
      <c r="I274" s="1"/>
      <c r="J274" s="12"/>
      <c r="K274" s="12"/>
      <c r="L274" s="12"/>
      <c r="M274" s="15"/>
    </row>
    <row r="275" spans="1:13" x14ac:dyDescent="0.25">
      <c r="A275" s="1"/>
      <c r="B275" s="1"/>
      <c r="C275" s="1"/>
      <c r="D275" s="1"/>
      <c r="E275" s="1"/>
      <c r="F275" s="1" t="s">
        <v>356</v>
      </c>
      <c r="G275" s="1"/>
      <c r="H275" s="1"/>
      <c r="I275" s="1"/>
      <c r="J275" s="12">
        <v>0</v>
      </c>
      <c r="K275" s="12">
        <v>0</v>
      </c>
      <c r="L275" s="12">
        <f t="shared" ref="L275:L283" si="40">ROUND((J275-K275),5)</f>
        <v>0</v>
      </c>
      <c r="M275" s="15">
        <f t="shared" ref="M275:M283" si="41">ROUND(IF(K275=0, IF(J275=0, 0, 1), J275/K275),5)</f>
        <v>0</v>
      </c>
    </row>
    <row r="276" spans="1:13" x14ac:dyDescent="0.25">
      <c r="A276" s="1"/>
      <c r="B276" s="1"/>
      <c r="C276" s="1"/>
      <c r="D276" s="1"/>
      <c r="E276" s="1"/>
      <c r="F276" s="1" t="s">
        <v>357</v>
      </c>
      <c r="G276" s="1"/>
      <c r="H276" s="1"/>
      <c r="I276" s="1"/>
      <c r="J276" s="12">
        <v>0</v>
      </c>
      <c r="K276" s="12">
        <v>0</v>
      </c>
      <c r="L276" s="12">
        <f t="shared" si="40"/>
        <v>0</v>
      </c>
      <c r="M276" s="15">
        <f t="shared" si="41"/>
        <v>0</v>
      </c>
    </row>
    <row r="277" spans="1:13" x14ac:dyDescent="0.25">
      <c r="A277" s="1"/>
      <c r="B277" s="1"/>
      <c r="C277" s="1"/>
      <c r="D277" s="1"/>
      <c r="E277" s="1"/>
      <c r="F277" s="1" t="s">
        <v>358</v>
      </c>
      <c r="G277" s="1"/>
      <c r="H277" s="1"/>
      <c r="I277" s="1"/>
      <c r="J277" s="12">
        <v>0</v>
      </c>
      <c r="K277" s="12">
        <v>0</v>
      </c>
      <c r="L277" s="12">
        <f t="shared" si="40"/>
        <v>0</v>
      </c>
      <c r="M277" s="15">
        <f t="shared" si="41"/>
        <v>0</v>
      </c>
    </row>
    <row r="278" spans="1:13" x14ac:dyDescent="0.25">
      <c r="A278" s="1"/>
      <c r="B278" s="1"/>
      <c r="C278" s="1"/>
      <c r="D278" s="1"/>
      <c r="E278" s="1"/>
      <c r="F278" s="1" t="s">
        <v>359</v>
      </c>
      <c r="G278" s="1"/>
      <c r="H278" s="1"/>
      <c r="I278" s="1"/>
      <c r="J278" s="12">
        <v>0</v>
      </c>
      <c r="K278" s="12">
        <v>0</v>
      </c>
      <c r="L278" s="12">
        <f t="shared" si="40"/>
        <v>0</v>
      </c>
      <c r="M278" s="15">
        <f t="shared" si="41"/>
        <v>0</v>
      </c>
    </row>
    <row r="279" spans="1:13" x14ac:dyDescent="0.25">
      <c r="A279" s="1"/>
      <c r="B279" s="1"/>
      <c r="C279" s="1"/>
      <c r="D279" s="1"/>
      <c r="E279" s="1"/>
      <c r="F279" s="1" t="s">
        <v>360</v>
      </c>
      <c r="G279" s="1"/>
      <c r="H279" s="1"/>
      <c r="I279" s="1"/>
      <c r="J279" s="12">
        <v>0</v>
      </c>
      <c r="K279" s="12">
        <v>0</v>
      </c>
      <c r="L279" s="12">
        <f t="shared" si="40"/>
        <v>0</v>
      </c>
      <c r="M279" s="15">
        <f t="shared" si="41"/>
        <v>0</v>
      </c>
    </row>
    <row r="280" spans="1:13" ht="15.75" thickBot="1" x14ac:dyDescent="0.3">
      <c r="A280" s="1"/>
      <c r="B280" s="1"/>
      <c r="C280" s="1"/>
      <c r="D280" s="1"/>
      <c r="E280" s="1"/>
      <c r="F280" s="1" t="s">
        <v>361</v>
      </c>
      <c r="G280" s="1"/>
      <c r="H280" s="1"/>
      <c r="I280" s="1"/>
      <c r="J280" s="12">
        <v>0</v>
      </c>
      <c r="K280" s="12">
        <v>0</v>
      </c>
      <c r="L280" s="12">
        <f t="shared" si="40"/>
        <v>0</v>
      </c>
      <c r="M280" s="15">
        <f t="shared" si="41"/>
        <v>0</v>
      </c>
    </row>
    <row r="281" spans="1:13" ht="15.75" thickBot="1" x14ac:dyDescent="0.3">
      <c r="A281" s="1"/>
      <c r="B281" s="1"/>
      <c r="C281" s="1"/>
      <c r="D281" s="1"/>
      <c r="E281" s="1" t="s">
        <v>362</v>
      </c>
      <c r="F281" s="1"/>
      <c r="G281" s="1"/>
      <c r="H281" s="1"/>
      <c r="I281" s="1"/>
      <c r="J281" s="4">
        <f>ROUND(SUM(J274:J280),5)</f>
        <v>0</v>
      </c>
      <c r="K281" s="4">
        <f>ROUND(SUM(K274:K280),5)</f>
        <v>0</v>
      </c>
      <c r="L281" s="4">
        <f t="shared" si="40"/>
        <v>0</v>
      </c>
      <c r="M281" s="16">
        <f t="shared" si="41"/>
        <v>0</v>
      </c>
    </row>
    <row r="282" spans="1:13" ht="15.75" thickBot="1" x14ac:dyDescent="0.3">
      <c r="A282" s="1"/>
      <c r="B282" s="1"/>
      <c r="C282" s="1"/>
      <c r="D282" s="1" t="s">
        <v>363</v>
      </c>
      <c r="E282" s="1"/>
      <c r="F282" s="1"/>
      <c r="G282" s="1"/>
      <c r="H282" s="1"/>
      <c r="I282" s="1"/>
      <c r="J282" s="2">
        <f>ROUND(J259+J267+SUM(J272:J273)+J281,5)</f>
        <v>918</v>
      </c>
      <c r="K282" s="2">
        <f>ROUND(K259+K267+SUM(K272:K273)+K281,5)</f>
        <v>3750.41</v>
      </c>
      <c r="L282" s="2">
        <f t="shared" si="40"/>
        <v>-2832.41</v>
      </c>
      <c r="M282" s="17">
        <f t="shared" si="41"/>
        <v>0.24476999999999999</v>
      </c>
    </row>
    <row r="283" spans="1:13" x14ac:dyDescent="0.25">
      <c r="A283" s="1"/>
      <c r="B283" s="1"/>
      <c r="C283" s="1" t="s">
        <v>364</v>
      </c>
      <c r="D283" s="1"/>
      <c r="E283" s="1"/>
      <c r="F283" s="1"/>
      <c r="G283" s="1"/>
      <c r="H283" s="1"/>
      <c r="I283" s="1"/>
      <c r="J283" s="12">
        <f>ROUND(J258+J282,5)</f>
        <v>918</v>
      </c>
      <c r="K283" s="12">
        <f>ROUND(K258+K282,5)</f>
        <v>3750.41</v>
      </c>
      <c r="L283" s="12">
        <f t="shared" si="40"/>
        <v>-2832.41</v>
      </c>
      <c r="M283" s="15">
        <f t="shared" si="41"/>
        <v>0.24476999999999999</v>
      </c>
    </row>
    <row r="284" spans="1:13" x14ac:dyDescent="0.25">
      <c r="A284" s="1"/>
      <c r="B284" s="1"/>
      <c r="C284" s="1" t="s">
        <v>365</v>
      </c>
      <c r="D284" s="1"/>
      <c r="E284" s="1"/>
      <c r="F284" s="1"/>
      <c r="G284" s="1"/>
      <c r="H284" s="1"/>
      <c r="I284" s="1"/>
      <c r="J284" s="12"/>
      <c r="K284" s="12"/>
      <c r="L284" s="12"/>
      <c r="M284" s="15"/>
    </row>
    <row r="285" spans="1:13" x14ac:dyDescent="0.25">
      <c r="A285" s="1"/>
      <c r="B285" s="1"/>
      <c r="C285" s="1"/>
      <c r="D285" s="1" t="s">
        <v>366</v>
      </c>
      <c r="E285" s="1"/>
      <c r="F285" s="1"/>
      <c r="G285" s="1"/>
      <c r="H285" s="1"/>
      <c r="I285" s="1"/>
      <c r="J285" s="12">
        <v>0</v>
      </c>
      <c r="K285" s="12">
        <v>0</v>
      </c>
      <c r="L285" s="12">
        <f>ROUND((J285-K285),5)</f>
        <v>0</v>
      </c>
      <c r="M285" s="15">
        <f>ROUND(IF(K285=0, IF(J285=0, 0, 1), J285/K285),5)</f>
        <v>0</v>
      </c>
    </row>
    <row r="286" spans="1:13" x14ac:dyDescent="0.25">
      <c r="A286" s="1"/>
      <c r="B286" s="1"/>
      <c r="C286" s="1"/>
      <c r="D286" s="1" t="s">
        <v>367</v>
      </c>
      <c r="E286" s="1"/>
      <c r="F286" s="1"/>
      <c r="G286" s="1"/>
      <c r="H286" s="1"/>
      <c r="I286" s="1"/>
      <c r="J286" s="12"/>
      <c r="K286" s="12"/>
      <c r="L286" s="12"/>
      <c r="M286" s="15"/>
    </row>
    <row r="287" spans="1:13" x14ac:dyDescent="0.25">
      <c r="A287" s="1"/>
      <c r="B287" s="1"/>
      <c r="C287" s="1"/>
      <c r="D287" s="1"/>
      <c r="E287" s="1" t="s">
        <v>368</v>
      </c>
      <c r="F287" s="1"/>
      <c r="G287" s="1"/>
      <c r="H287" s="1"/>
      <c r="I287" s="1"/>
      <c r="J287" s="12">
        <v>0</v>
      </c>
      <c r="K287" s="12">
        <v>0</v>
      </c>
      <c r="L287" s="12">
        <f>ROUND((J287-K287),5)</f>
        <v>0</v>
      </c>
      <c r="M287" s="15">
        <f>ROUND(IF(K287=0, IF(J287=0, 0, 1), J287/K287),5)</f>
        <v>0</v>
      </c>
    </row>
    <row r="288" spans="1:13" x14ac:dyDescent="0.25">
      <c r="A288" s="1"/>
      <c r="B288" s="1"/>
      <c r="C288" s="1"/>
      <c r="D288" s="1"/>
      <c r="E288" s="1" t="s">
        <v>369</v>
      </c>
      <c r="F288" s="1"/>
      <c r="G288" s="1"/>
      <c r="H288" s="1"/>
      <c r="I288" s="1"/>
      <c r="J288" s="12">
        <v>0</v>
      </c>
      <c r="K288" s="12">
        <v>0</v>
      </c>
      <c r="L288" s="12">
        <f>ROUND((J288-K288),5)</f>
        <v>0</v>
      </c>
      <c r="M288" s="15">
        <f>ROUND(IF(K288=0, IF(J288=0, 0, 1), J288/K288),5)</f>
        <v>0</v>
      </c>
    </row>
    <row r="289" spans="1:13" x14ac:dyDescent="0.25">
      <c r="A289" s="1"/>
      <c r="B289" s="1"/>
      <c r="C289" s="1"/>
      <c r="D289" s="1"/>
      <c r="E289" s="1" t="s">
        <v>370</v>
      </c>
      <c r="F289" s="1"/>
      <c r="G289" s="1"/>
      <c r="H289" s="1"/>
      <c r="I289" s="1"/>
      <c r="J289" s="12">
        <v>265</v>
      </c>
      <c r="K289" s="12">
        <v>0</v>
      </c>
      <c r="L289" s="12">
        <f>ROUND((J289-K289),5)</f>
        <v>265</v>
      </c>
      <c r="M289" s="15">
        <f>ROUND(IF(K289=0, IF(J289=0, 0, 1), J289/K289),5)</f>
        <v>1</v>
      </c>
    </row>
    <row r="290" spans="1:13" x14ac:dyDescent="0.25">
      <c r="A290" s="1"/>
      <c r="B290" s="1"/>
      <c r="C290" s="1"/>
      <c r="D290" s="1"/>
      <c r="E290" s="1" t="s">
        <v>371</v>
      </c>
      <c r="F290" s="1"/>
      <c r="G290" s="1"/>
      <c r="H290" s="1"/>
      <c r="I290" s="1"/>
      <c r="J290" s="12">
        <v>0</v>
      </c>
      <c r="K290" s="12">
        <v>0</v>
      </c>
      <c r="L290" s="12">
        <f>ROUND((J290-K290),5)</f>
        <v>0</v>
      </c>
      <c r="M290" s="15">
        <f>ROUND(IF(K290=0, IF(J290=0, 0, 1), J290/K290),5)</f>
        <v>0</v>
      </c>
    </row>
    <row r="291" spans="1:13" x14ac:dyDescent="0.25">
      <c r="A291" s="1"/>
      <c r="B291" s="1"/>
      <c r="C291" s="1"/>
      <c r="D291" s="1"/>
      <c r="E291" s="1" t="s">
        <v>372</v>
      </c>
      <c r="F291" s="1"/>
      <c r="G291" s="1"/>
      <c r="H291" s="1"/>
      <c r="I291" s="1"/>
      <c r="J291" s="12"/>
      <c r="K291" s="12"/>
      <c r="L291" s="12"/>
      <c r="M291" s="15"/>
    </row>
    <row r="292" spans="1:13" x14ac:dyDescent="0.25">
      <c r="A292" s="1"/>
      <c r="B292" s="1"/>
      <c r="C292" s="1"/>
      <c r="D292" s="1"/>
      <c r="E292" s="1"/>
      <c r="F292" s="1" t="s">
        <v>373</v>
      </c>
      <c r="G292" s="1"/>
      <c r="H292" s="1"/>
      <c r="I292" s="1"/>
      <c r="J292" s="12">
        <v>0</v>
      </c>
      <c r="K292" s="12">
        <v>0</v>
      </c>
      <c r="L292" s="12">
        <f t="shared" ref="L292:L298" si="42">ROUND((J292-K292),5)</f>
        <v>0</v>
      </c>
      <c r="M292" s="15">
        <f t="shared" ref="M292:M298" si="43">ROUND(IF(K292=0, IF(J292=0, 0, 1), J292/K292),5)</f>
        <v>0</v>
      </c>
    </row>
    <row r="293" spans="1:13" x14ac:dyDescent="0.25">
      <c r="A293" s="1"/>
      <c r="B293" s="1"/>
      <c r="C293" s="1"/>
      <c r="D293" s="1"/>
      <c r="E293" s="1"/>
      <c r="F293" s="1" t="s">
        <v>374</v>
      </c>
      <c r="G293" s="1"/>
      <c r="H293" s="1"/>
      <c r="I293" s="1"/>
      <c r="J293" s="12">
        <v>19123.650000000001</v>
      </c>
      <c r="K293" s="12">
        <v>0</v>
      </c>
      <c r="L293" s="12">
        <f t="shared" si="42"/>
        <v>19123.650000000001</v>
      </c>
      <c r="M293" s="15">
        <f t="shared" si="43"/>
        <v>1</v>
      </c>
    </row>
    <row r="294" spans="1:13" x14ac:dyDescent="0.25">
      <c r="A294" s="1"/>
      <c r="B294" s="1"/>
      <c r="C294" s="1"/>
      <c r="D294" s="1"/>
      <c r="E294" s="1"/>
      <c r="F294" s="1" t="s">
        <v>375</v>
      </c>
      <c r="G294" s="1"/>
      <c r="H294" s="1"/>
      <c r="I294" s="1"/>
      <c r="J294" s="12">
        <v>0</v>
      </c>
      <c r="K294" s="12">
        <v>0</v>
      </c>
      <c r="L294" s="12">
        <f t="shared" si="42"/>
        <v>0</v>
      </c>
      <c r="M294" s="15">
        <f t="shared" si="43"/>
        <v>0</v>
      </c>
    </row>
    <row r="295" spans="1:13" ht="15.75" thickBot="1" x14ac:dyDescent="0.3">
      <c r="A295" s="1"/>
      <c r="B295" s="1"/>
      <c r="C295" s="1"/>
      <c r="D295" s="1"/>
      <c r="E295" s="1"/>
      <c r="F295" s="1" t="s">
        <v>376</v>
      </c>
      <c r="G295" s="1"/>
      <c r="H295" s="1"/>
      <c r="I295" s="1"/>
      <c r="J295" s="3">
        <v>0</v>
      </c>
      <c r="K295" s="3">
        <v>0</v>
      </c>
      <c r="L295" s="3">
        <f t="shared" si="42"/>
        <v>0</v>
      </c>
      <c r="M295" s="18">
        <f t="shared" si="43"/>
        <v>0</v>
      </c>
    </row>
    <row r="296" spans="1:13" x14ac:dyDescent="0.25">
      <c r="A296" s="1"/>
      <c r="B296" s="1"/>
      <c r="C296" s="1"/>
      <c r="D296" s="1"/>
      <c r="E296" s="1" t="s">
        <v>377</v>
      </c>
      <c r="F296" s="1"/>
      <c r="G296" s="1"/>
      <c r="H296" s="1"/>
      <c r="I296" s="1"/>
      <c r="J296" s="12">
        <f>ROUND(SUM(J291:J295),5)</f>
        <v>19123.650000000001</v>
      </c>
      <c r="K296" s="12">
        <f>ROUND(SUM(K291:K295),5)</f>
        <v>0</v>
      </c>
      <c r="L296" s="12">
        <f t="shared" si="42"/>
        <v>19123.650000000001</v>
      </c>
      <c r="M296" s="15">
        <f t="shared" si="43"/>
        <v>1</v>
      </c>
    </row>
    <row r="297" spans="1:13" ht="15.75" thickBot="1" x14ac:dyDescent="0.3">
      <c r="A297" s="1"/>
      <c r="B297" s="1"/>
      <c r="C297" s="1"/>
      <c r="D297" s="1"/>
      <c r="E297" s="1" t="s">
        <v>378</v>
      </c>
      <c r="F297" s="1"/>
      <c r="G297" s="1"/>
      <c r="H297" s="1"/>
      <c r="I297" s="1"/>
      <c r="J297" s="3">
        <v>0</v>
      </c>
      <c r="K297" s="3">
        <v>0</v>
      </c>
      <c r="L297" s="3">
        <f t="shared" si="42"/>
        <v>0</v>
      </c>
      <c r="M297" s="18">
        <f t="shared" si="43"/>
        <v>0</v>
      </c>
    </row>
    <row r="298" spans="1:13" x14ac:dyDescent="0.25">
      <c r="A298" s="1"/>
      <c r="B298" s="1"/>
      <c r="C298" s="1"/>
      <c r="D298" s="1" t="s">
        <v>379</v>
      </c>
      <c r="E298" s="1"/>
      <c r="F298" s="1"/>
      <c r="G298" s="1"/>
      <c r="H298" s="1"/>
      <c r="I298" s="1"/>
      <c r="J298" s="12">
        <f>ROUND(SUM(J286:J290)+SUM(J296:J297),5)</f>
        <v>19388.650000000001</v>
      </c>
      <c r="K298" s="12">
        <f>ROUND(SUM(K286:K290)+SUM(K296:K297),5)</f>
        <v>0</v>
      </c>
      <c r="L298" s="12">
        <f t="shared" si="42"/>
        <v>19388.650000000001</v>
      </c>
      <c r="M298" s="15">
        <f t="shared" si="43"/>
        <v>1</v>
      </c>
    </row>
    <row r="299" spans="1:13" x14ac:dyDescent="0.25">
      <c r="A299" s="1"/>
      <c r="B299" s="1"/>
      <c r="C299" s="1"/>
      <c r="D299" s="1" t="s">
        <v>380</v>
      </c>
      <c r="E299" s="1"/>
      <c r="F299" s="1"/>
      <c r="G299" s="1"/>
      <c r="H299" s="1"/>
      <c r="I299" s="1"/>
      <c r="J299" s="12"/>
      <c r="K299" s="12"/>
      <c r="L299" s="12"/>
      <c r="M299" s="15"/>
    </row>
    <row r="300" spans="1:13" x14ac:dyDescent="0.25">
      <c r="A300" s="1"/>
      <c r="B300" s="1"/>
      <c r="C300" s="1"/>
      <c r="D300" s="1"/>
      <c r="E300" s="1" t="s">
        <v>381</v>
      </c>
      <c r="F300" s="1"/>
      <c r="G300" s="1"/>
      <c r="H300" s="1"/>
      <c r="I300" s="1"/>
      <c r="J300" s="12">
        <v>0</v>
      </c>
      <c r="K300" s="12">
        <v>2347.5300000000002</v>
      </c>
      <c r="L300" s="12">
        <f t="shared" ref="L300:L305" si="44">ROUND((J300-K300),5)</f>
        <v>-2347.5300000000002</v>
      </c>
      <c r="M300" s="15">
        <f t="shared" ref="M300:M305" si="45">ROUND(IF(K300=0, IF(J300=0, 0, 1), J300/K300),5)</f>
        <v>0</v>
      </c>
    </row>
    <row r="301" spans="1:13" ht="15.75" thickBot="1" x14ac:dyDescent="0.3">
      <c r="A301" s="1"/>
      <c r="B301" s="1"/>
      <c r="C301" s="1"/>
      <c r="D301" s="1"/>
      <c r="E301" s="1" t="s">
        <v>382</v>
      </c>
      <c r="F301" s="1"/>
      <c r="G301" s="1"/>
      <c r="H301" s="1"/>
      <c r="I301" s="1"/>
      <c r="J301" s="12">
        <v>0</v>
      </c>
      <c r="K301" s="12">
        <v>10000</v>
      </c>
      <c r="L301" s="12">
        <f t="shared" si="44"/>
        <v>-10000</v>
      </c>
      <c r="M301" s="15">
        <f t="shared" si="45"/>
        <v>0</v>
      </c>
    </row>
    <row r="302" spans="1:13" ht="15.75" thickBot="1" x14ac:dyDescent="0.3">
      <c r="A302" s="1"/>
      <c r="B302" s="1"/>
      <c r="C302" s="1"/>
      <c r="D302" s="1" t="s">
        <v>383</v>
      </c>
      <c r="E302" s="1"/>
      <c r="F302" s="1"/>
      <c r="G302" s="1"/>
      <c r="H302" s="1"/>
      <c r="I302" s="1"/>
      <c r="J302" s="4">
        <f>ROUND(SUM(J299:J301),5)</f>
        <v>0</v>
      </c>
      <c r="K302" s="4">
        <f>ROUND(SUM(K299:K301),5)</f>
        <v>12347.53</v>
      </c>
      <c r="L302" s="4">
        <f t="shared" si="44"/>
        <v>-12347.53</v>
      </c>
      <c r="M302" s="16">
        <f t="shared" si="45"/>
        <v>0</v>
      </c>
    </row>
    <row r="303" spans="1:13" ht="15.75" thickBot="1" x14ac:dyDescent="0.3">
      <c r="A303" s="1"/>
      <c r="B303" s="1"/>
      <c r="C303" s="1" t="s">
        <v>384</v>
      </c>
      <c r="D303" s="1"/>
      <c r="E303" s="1"/>
      <c r="F303" s="1"/>
      <c r="G303" s="1"/>
      <c r="H303" s="1"/>
      <c r="I303" s="1"/>
      <c r="J303" s="4">
        <f>ROUND(SUM(J284:J285)+J298+J302,5)</f>
        <v>19388.650000000001</v>
      </c>
      <c r="K303" s="4">
        <f>ROUND(SUM(K284:K285)+K298+K302,5)</f>
        <v>12347.53</v>
      </c>
      <c r="L303" s="4">
        <f t="shared" si="44"/>
        <v>7041.12</v>
      </c>
      <c r="M303" s="16">
        <f t="shared" si="45"/>
        <v>1.5702499999999999</v>
      </c>
    </row>
    <row r="304" spans="1:13" ht="15.75" thickBot="1" x14ac:dyDescent="0.3">
      <c r="A304" s="1"/>
      <c r="B304" s="1" t="s">
        <v>385</v>
      </c>
      <c r="C304" s="1"/>
      <c r="D304" s="1"/>
      <c r="E304" s="1"/>
      <c r="F304" s="1"/>
      <c r="G304" s="1"/>
      <c r="H304" s="1"/>
      <c r="I304" s="1"/>
      <c r="J304" s="4">
        <f>ROUND(J257+J283-J303,5)</f>
        <v>-18470.650000000001</v>
      </c>
      <c r="K304" s="4">
        <f>ROUND(K257+K283-K303,5)</f>
        <v>-8597.1200000000008</v>
      </c>
      <c r="L304" s="4">
        <f t="shared" si="44"/>
        <v>-9873.5300000000007</v>
      </c>
      <c r="M304" s="16">
        <f t="shared" si="45"/>
        <v>2.1484700000000001</v>
      </c>
    </row>
    <row r="305" spans="1:13" s="7" customFormat="1" ht="12" thickBot="1" x14ac:dyDescent="0.25">
      <c r="A305" s="5" t="s">
        <v>77</v>
      </c>
      <c r="B305" s="5"/>
      <c r="C305" s="5"/>
      <c r="D305" s="5"/>
      <c r="E305" s="5"/>
      <c r="F305" s="5"/>
      <c r="G305" s="5"/>
      <c r="H305" s="5"/>
      <c r="I305" s="5"/>
      <c r="J305" s="6">
        <f>ROUND(J256+J304,5)</f>
        <v>-213841.69</v>
      </c>
      <c r="K305" s="6">
        <f>ROUND(K256+K304,5)</f>
        <v>-74880.3</v>
      </c>
      <c r="L305" s="6">
        <f t="shared" si="44"/>
        <v>-138961.39000000001</v>
      </c>
      <c r="M305" s="19">
        <f t="shared" si="45"/>
        <v>2.8557800000000002</v>
      </c>
    </row>
    <row r="306" spans="1:1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11:25 AM
&amp;"Arial,Bold"&amp;8 02/12/25
&amp;"Arial,Bold"&amp;8 Accrual Basis&amp;C&amp;"Arial,Bold"&amp;12 Nederland Fire Protection District
&amp;"Arial,Bold"&amp;14 Income &amp;&amp; Expense Budget vs. Actual
&amp;"Arial,Bold"&amp;10 January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26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6" r:id="rId4" name="HEADER"/>
      </mc:Fallback>
    </mc:AlternateContent>
    <mc:AlternateContent xmlns:mc="http://schemas.openxmlformats.org/markup-compatibility/2006">
      <mc:Choice Requires="x14">
        <control shapeId="1126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5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62F9-9F52-445D-8414-006C1890A80A}">
  <sheetPr codeName="Sheet4"/>
  <dimension ref="A1:Q408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4" bestFit="1" customWidth="1"/>
    <col min="11" max="11" width="29.8554687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9.28515625" bestFit="1" customWidth="1"/>
  </cols>
  <sheetData>
    <row r="1" spans="1:17" s="10" customFormat="1" ht="15.75" thickBot="1" x14ac:dyDescent="0.3">
      <c r="A1" s="32"/>
      <c r="B1" s="32"/>
      <c r="C1" s="32"/>
      <c r="D1" s="32"/>
      <c r="E1" s="32"/>
      <c r="F1" s="32"/>
      <c r="G1" s="32"/>
      <c r="H1" s="9" t="s">
        <v>386</v>
      </c>
      <c r="I1" s="9" t="s">
        <v>387</v>
      </c>
      <c r="J1" s="9" t="s">
        <v>388</v>
      </c>
      <c r="K1" s="9" t="s">
        <v>389</v>
      </c>
      <c r="L1" s="9" t="s">
        <v>390</v>
      </c>
      <c r="M1" s="9" t="s">
        <v>391</v>
      </c>
      <c r="N1" s="9" t="s">
        <v>392</v>
      </c>
      <c r="O1" s="9" t="s">
        <v>393</v>
      </c>
      <c r="P1" s="9" t="s">
        <v>394</v>
      </c>
      <c r="Q1" s="9" t="s">
        <v>395</v>
      </c>
    </row>
    <row r="2" spans="1:17" ht="15.75" thickTop="1" x14ac:dyDescent="0.25">
      <c r="A2" s="1"/>
      <c r="B2" s="1" t="s">
        <v>89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x14ac:dyDescent="0.25">
      <c r="A3" s="24"/>
      <c r="B3" s="24"/>
      <c r="C3" s="24"/>
      <c r="D3" s="24"/>
      <c r="E3" s="24"/>
      <c r="F3" s="24"/>
      <c r="G3" s="24"/>
      <c r="H3" s="24" t="s">
        <v>468</v>
      </c>
      <c r="I3" s="25">
        <v>45688</v>
      </c>
      <c r="J3" s="24"/>
      <c r="K3" s="24"/>
      <c r="L3" s="24" t="s">
        <v>598</v>
      </c>
      <c r="M3" s="24" t="s">
        <v>712</v>
      </c>
      <c r="N3" s="26"/>
      <c r="O3" s="24" t="s">
        <v>10</v>
      </c>
      <c r="P3" s="27">
        <v>0.05</v>
      </c>
      <c r="Q3" s="27">
        <f t="shared" ref="Q3:Q9" si="0">ROUND(Q2+P3,5)</f>
        <v>0.05</v>
      </c>
    </row>
    <row r="4" spans="1:17" x14ac:dyDescent="0.25">
      <c r="A4" s="24"/>
      <c r="B4" s="24"/>
      <c r="C4" s="24"/>
      <c r="D4" s="24"/>
      <c r="E4" s="24"/>
      <c r="F4" s="24"/>
      <c r="G4" s="24"/>
      <c r="H4" s="24" t="s">
        <v>468</v>
      </c>
      <c r="I4" s="25">
        <v>45688</v>
      </c>
      <c r="J4" s="24"/>
      <c r="K4" s="24"/>
      <c r="L4" s="24" t="s">
        <v>598</v>
      </c>
      <c r="M4" s="24" t="s">
        <v>712</v>
      </c>
      <c r="N4" s="26"/>
      <c r="O4" s="24" t="s">
        <v>10</v>
      </c>
      <c r="P4" s="27">
        <v>0.76</v>
      </c>
      <c r="Q4" s="27">
        <f t="shared" si="0"/>
        <v>0.81</v>
      </c>
    </row>
    <row r="5" spans="1:17" x14ac:dyDescent="0.25">
      <c r="A5" s="24"/>
      <c r="B5" s="24"/>
      <c r="C5" s="24"/>
      <c r="D5" s="24"/>
      <c r="E5" s="24"/>
      <c r="F5" s="24"/>
      <c r="G5" s="24"/>
      <c r="H5" s="24" t="s">
        <v>468</v>
      </c>
      <c r="I5" s="25">
        <v>45688</v>
      </c>
      <c r="J5" s="24"/>
      <c r="K5" s="24"/>
      <c r="L5" s="24" t="s">
        <v>598</v>
      </c>
      <c r="M5" s="24" t="s">
        <v>712</v>
      </c>
      <c r="N5" s="26"/>
      <c r="O5" s="24" t="s">
        <v>6</v>
      </c>
      <c r="P5" s="27">
        <v>2568.4899999999998</v>
      </c>
      <c r="Q5" s="27">
        <f t="shared" si="0"/>
        <v>2569.3000000000002</v>
      </c>
    </row>
    <row r="6" spans="1:17" x14ac:dyDescent="0.25">
      <c r="A6" s="24"/>
      <c r="B6" s="24"/>
      <c r="C6" s="24"/>
      <c r="D6" s="24"/>
      <c r="E6" s="24"/>
      <c r="F6" s="24"/>
      <c r="G6" s="24"/>
      <c r="H6" s="24" t="s">
        <v>468</v>
      </c>
      <c r="I6" s="25">
        <v>45688</v>
      </c>
      <c r="J6" s="24"/>
      <c r="K6" s="24"/>
      <c r="L6" s="24" t="s">
        <v>598</v>
      </c>
      <c r="M6" s="24" t="s">
        <v>712</v>
      </c>
      <c r="N6" s="26"/>
      <c r="O6" s="24" t="s">
        <v>9</v>
      </c>
      <c r="P6" s="27">
        <v>180.78</v>
      </c>
      <c r="Q6" s="27">
        <f t="shared" si="0"/>
        <v>2750.08</v>
      </c>
    </row>
    <row r="7" spans="1:17" x14ac:dyDescent="0.25">
      <c r="A7" s="24"/>
      <c r="B7" s="24"/>
      <c r="C7" s="24"/>
      <c r="D7" s="24"/>
      <c r="E7" s="24"/>
      <c r="F7" s="24"/>
      <c r="G7" s="24"/>
      <c r="H7" s="24" t="s">
        <v>468</v>
      </c>
      <c r="I7" s="25">
        <v>45688</v>
      </c>
      <c r="J7" s="24"/>
      <c r="K7" s="24"/>
      <c r="L7" s="24" t="s">
        <v>598</v>
      </c>
      <c r="M7" s="24" t="s">
        <v>712</v>
      </c>
      <c r="N7" s="26"/>
      <c r="O7" s="24" t="s">
        <v>8</v>
      </c>
      <c r="P7" s="27">
        <v>116.27</v>
      </c>
      <c r="Q7" s="27">
        <f t="shared" si="0"/>
        <v>2866.35</v>
      </c>
    </row>
    <row r="8" spans="1:17" x14ac:dyDescent="0.25">
      <c r="A8" s="24"/>
      <c r="B8" s="24"/>
      <c r="C8" s="24"/>
      <c r="D8" s="24"/>
      <c r="E8" s="24"/>
      <c r="F8" s="24"/>
      <c r="G8" s="24"/>
      <c r="H8" s="24" t="s">
        <v>468</v>
      </c>
      <c r="I8" s="25">
        <v>45688</v>
      </c>
      <c r="J8" s="24"/>
      <c r="K8" s="24"/>
      <c r="L8" s="24" t="s">
        <v>598</v>
      </c>
      <c r="M8" s="24" t="s">
        <v>712</v>
      </c>
      <c r="N8" s="26"/>
      <c r="O8" s="24" t="s">
        <v>7</v>
      </c>
      <c r="P8" s="27">
        <v>1062.73</v>
      </c>
      <c r="Q8" s="27">
        <f t="shared" si="0"/>
        <v>3929.08</v>
      </c>
    </row>
    <row r="9" spans="1:17" ht="15.75" thickBot="1" x14ac:dyDescent="0.3">
      <c r="A9" s="24"/>
      <c r="B9" s="24"/>
      <c r="C9" s="24"/>
      <c r="D9" s="24"/>
      <c r="E9" s="24"/>
      <c r="F9" s="24"/>
      <c r="G9" s="24"/>
      <c r="H9" s="24" t="s">
        <v>468</v>
      </c>
      <c r="I9" s="25">
        <v>45688</v>
      </c>
      <c r="J9" s="24"/>
      <c r="K9" s="24"/>
      <c r="L9" s="24" t="s">
        <v>598</v>
      </c>
      <c r="M9" s="24" t="s">
        <v>712</v>
      </c>
      <c r="N9" s="26"/>
      <c r="O9" s="24" t="s">
        <v>5</v>
      </c>
      <c r="P9" s="28">
        <v>11.53</v>
      </c>
      <c r="Q9" s="28">
        <f t="shared" si="0"/>
        <v>3940.61</v>
      </c>
    </row>
    <row r="10" spans="1:17" x14ac:dyDescent="0.25">
      <c r="A10" s="29"/>
      <c r="B10" s="29" t="s">
        <v>396</v>
      </c>
      <c r="C10" s="29"/>
      <c r="D10" s="29"/>
      <c r="E10" s="29"/>
      <c r="F10" s="29"/>
      <c r="G10" s="29"/>
      <c r="H10" s="29"/>
      <c r="I10" s="30"/>
      <c r="J10" s="29"/>
      <c r="K10" s="29"/>
      <c r="L10" s="29"/>
      <c r="M10" s="29"/>
      <c r="N10" s="29"/>
      <c r="O10" s="29"/>
      <c r="P10" s="12">
        <f>ROUND(SUM(P2:P9),5)</f>
        <v>3940.61</v>
      </c>
      <c r="Q10" s="12">
        <f>Q9</f>
        <v>3940.61</v>
      </c>
    </row>
    <row r="11" spans="1:17" x14ac:dyDescent="0.25">
      <c r="A11" s="1"/>
      <c r="B11" s="1" t="s">
        <v>90</v>
      </c>
      <c r="C11" s="1"/>
      <c r="D11" s="1"/>
      <c r="E11" s="1"/>
      <c r="F11" s="1"/>
      <c r="G11" s="1"/>
      <c r="H11" s="1"/>
      <c r="I11" s="22"/>
      <c r="J11" s="1"/>
      <c r="K11" s="1"/>
      <c r="L11" s="1"/>
      <c r="M11" s="1"/>
      <c r="N11" s="1"/>
      <c r="O11" s="1"/>
      <c r="P11" s="23"/>
      <c r="Q11" s="23"/>
    </row>
    <row r="12" spans="1:17" x14ac:dyDescent="0.25">
      <c r="A12" s="1"/>
      <c r="B12" s="1"/>
      <c r="C12" s="1" t="s">
        <v>106</v>
      </c>
      <c r="D12" s="1"/>
      <c r="E12" s="1"/>
      <c r="F12" s="1"/>
      <c r="G12" s="1"/>
      <c r="H12" s="1"/>
      <c r="I12" s="22"/>
      <c r="J12" s="1"/>
      <c r="K12" s="1"/>
      <c r="L12" s="1"/>
      <c r="M12" s="1"/>
      <c r="N12" s="1"/>
      <c r="O12" s="1"/>
      <c r="P12" s="23"/>
      <c r="Q12" s="23"/>
    </row>
    <row r="13" spans="1:17" ht="15.75" thickBot="1" x14ac:dyDescent="0.3">
      <c r="A13" s="21"/>
      <c r="B13" s="21"/>
      <c r="C13" s="21"/>
      <c r="D13" s="21"/>
      <c r="E13" s="21"/>
      <c r="F13" s="21"/>
      <c r="G13" s="24"/>
      <c r="H13" s="24" t="s">
        <v>469</v>
      </c>
      <c r="I13" s="25">
        <v>45659</v>
      </c>
      <c r="J13" s="24"/>
      <c r="K13" s="24" t="s">
        <v>521</v>
      </c>
      <c r="L13" s="24" t="s">
        <v>599</v>
      </c>
      <c r="M13" s="24" t="s">
        <v>712</v>
      </c>
      <c r="N13" s="26"/>
      <c r="O13" s="24" t="s">
        <v>40</v>
      </c>
      <c r="P13" s="27">
        <v>-8.4499999999999993</v>
      </c>
      <c r="Q13" s="27">
        <f>ROUND(Q12+P13,5)</f>
        <v>-8.4499999999999993</v>
      </c>
    </row>
    <row r="14" spans="1:17" ht="15.75" thickBot="1" x14ac:dyDescent="0.3">
      <c r="A14" s="29"/>
      <c r="B14" s="29"/>
      <c r="C14" s="29" t="s">
        <v>397</v>
      </c>
      <c r="D14" s="29"/>
      <c r="E14" s="29"/>
      <c r="F14" s="29"/>
      <c r="G14" s="29"/>
      <c r="H14" s="29"/>
      <c r="I14" s="30"/>
      <c r="J14" s="29"/>
      <c r="K14" s="29"/>
      <c r="L14" s="29"/>
      <c r="M14" s="29"/>
      <c r="N14" s="29"/>
      <c r="O14" s="29"/>
      <c r="P14" s="2">
        <f>ROUND(SUM(P12:P13),5)</f>
        <v>-8.4499999999999993</v>
      </c>
      <c r="Q14" s="2">
        <f>Q13</f>
        <v>-8.4499999999999993</v>
      </c>
    </row>
    <row r="15" spans="1:17" x14ac:dyDescent="0.25">
      <c r="A15" s="29"/>
      <c r="B15" s="29" t="s">
        <v>109</v>
      </c>
      <c r="C15" s="29"/>
      <c r="D15" s="29"/>
      <c r="E15" s="29"/>
      <c r="F15" s="29"/>
      <c r="G15" s="29"/>
      <c r="H15" s="29"/>
      <c r="I15" s="30"/>
      <c r="J15" s="29"/>
      <c r="K15" s="29"/>
      <c r="L15" s="29"/>
      <c r="M15" s="29"/>
      <c r="N15" s="29"/>
      <c r="O15" s="29"/>
      <c r="P15" s="12">
        <f>P14</f>
        <v>-8.4499999999999993</v>
      </c>
      <c r="Q15" s="12">
        <f>Q14</f>
        <v>-8.4499999999999993</v>
      </c>
    </row>
    <row r="16" spans="1:17" x14ac:dyDescent="0.25">
      <c r="A16" s="1"/>
      <c r="B16" s="1" t="s">
        <v>113</v>
      </c>
      <c r="C16" s="1"/>
      <c r="D16" s="1"/>
      <c r="E16" s="1"/>
      <c r="F16" s="1"/>
      <c r="G16" s="1"/>
      <c r="H16" s="1"/>
      <c r="I16" s="22"/>
      <c r="J16" s="1"/>
      <c r="K16" s="1"/>
      <c r="L16" s="1"/>
      <c r="M16" s="1"/>
      <c r="N16" s="1"/>
      <c r="O16" s="1"/>
      <c r="P16" s="23"/>
      <c r="Q16" s="23"/>
    </row>
    <row r="17" spans="1:17" x14ac:dyDescent="0.25">
      <c r="A17" s="1"/>
      <c r="B17" s="1"/>
      <c r="C17" s="1" t="s">
        <v>115</v>
      </c>
      <c r="D17" s="1"/>
      <c r="E17" s="1"/>
      <c r="F17" s="1"/>
      <c r="G17" s="1"/>
      <c r="H17" s="1"/>
      <c r="I17" s="22"/>
      <c r="J17" s="1"/>
      <c r="K17" s="1"/>
      <c r="L17" s="1"/>
      <c r="M17" s="1"/>
      <c r="N17" s="1"/>
      <c r="O17" s="1"/>
      <c r="P17" s="23"/>
      <c r="Q17" s="23"/>
    </row>
    <row r="18" spans="1:17" ht="15.75" thickBot="1" x14ac:dyDescent="0.3">
      <c r="A18" s="21"/>
      <c r="B18" s="21"/>
      <c r="C18" s="21"/>
      <c r="D18" s="21"/>
      <c r="E18" s="21"/>
      <c r="F18" s="21"/>
      <c r="G18" s="24"/>
      <c r="H18" s="24" t="s">
        <v>469</v>
      </c>
      <c r="I18" s="25">
        <v>45672</v>
      </c>
      <c r="J18" s="24" t="s">
        <v>474</v>
      </c>
      <c r="K18" s="24" t="s">
        <v>522</v>
      </c>
      <c r="L18" s="24" t="s">
        <v>600</v>
      </c>
      <c r="M18" s="24" t="s">
        <v>712</v>
      </c>
      <c r="N18" s="26"/>
      <c r="O18" s="24" t="s">
        <v>40</v>
      </c>
      <c r="P18" s="28">
        <v>-93925.02</v>
      </c>
      <c r="Q18" s="28">
        <f>ROUND(Q17+P18,5)</f>
        <v>-93925.02</v>
      </c>
    </row>
    <row r="19" spans="1:17" x14ac:dyDescent="0.25">
      <c r="A19" s="29"/>
      <c r="B19" s="29"/>
      <c r="C19" s="29" t="s">
        <v>398</v>
      </c>
      <c r="D19" s="29"/>
      <c r="E19" s="29"/>
      <c r="F19" s="29"/>
      <c r="G19" s="29"/>
      <c r="H19" s="29"/>
      <c r="I19" s="30"/>
      <c r="J19" s="29"/>
      <c r="K19" s="29"/>
      <c r="L19" s="29"/>
      <c r="M19" s="29"/>
      <c r="N19" s="29"/>
      <c r="O19" s="29"/>
      <c r="P19" s="12">
        <f>ROUND(SUM(P17:P18),5)</f>
        <v>-93925.02</v>
      </c>
      <c r="Q19" s="12">
        <f>Q18</f>
        <v>-93925.02</v>
      </c>
    </row>
    <row r="20" spans="1:17" x14ac:dyDescent="0.25">
      <c r="A20" s="1"/>
      <c r="B20" s="1"/>
      <c r="C20" s="1" t="s">
        <v>117</v>
      </c>
      <c r="D20" s="1"/>
      <c r="E20" s="1"/>
      <c r="F20" s="1"/>
      <c r="G20" s="1"/>
      <c r="H20" s="1"/>
      <c r="I20" s="22"/>
      <c r="J20" s="1"/>
      <c r="K20" s="1"/>
      <c r="L20" s="1"/>
      <c r="M20" s="1"/>
      <c r="N20" s="1"/>
      <c r="O20" s="1"/>
      <c r="P20" s="23"/>
      <c r="Q20" s="23"/>
    </row>
    <row r="21" spans="1:17" x14ac:dyDescent="0.25">
      <c r="A21" s="24"/>
      <c r="B21" s="24"/>
      <c r="C21" s="24"/>
      <c r="D21" s="24"/>
      <c r="E21" s="24"/>
      <c r="F21" s="24"/>
      <c r="G21" s="24"/>
      <c r="H21" s="24" t="s">
        <v>470</v>
      </c>
      <c r="I21" s="25">
        <v>45663</v>
      </c>
      <c r="J21" s="24"/>
      <c r="K21" s="24" t="s">
        <v>523</v>
      </c>
      <c r="L21" s="24" t="s">
        <v>601</v>
      </c>
      <c r="M21" s="24" t="s">
        <v>712</v>
      </c>
      <c r="N21" s="26"/>
      <c r="O21" s="24" t="s">
        <v>43</v>
      </c>
      <c r="P21" s="27">
        <v>-90.52</v>
      </c>
      <c r="Q21" s="27">
        <f>ROUND(Q20+P21,5)</f>
        <v>-90.52</v>
      </c>
    </row>
    <row r="22" spans="1:17" x14ac:dyDescent="0.25">
      <c r="A22" s="24"/>
      <c r="B22" s="24"/>
      <c r="C22" s="24"/>
      <c r="D22" s="24"/>
      <c r="E22" s="24"/>
      <c r="F22" s="24"/>
      <c r="G22" s="24"/>
      <c r="H22" s="24" t="s">
        <v>469</v>
      </c>
      <c r="I22" s="25">
        <v>45674</v>
      </c>
      <c r="J22" s="24" t="s">
        <v>475</v>
      </c>
      <c r="K22" s="24" t="s">
        <v>524</v>
      </c>
      <c r="L22" s="24" t="s">
        <v>602</v>
      </c>
      <c r="M22" s="24" t="s">
        <v>712</v>
      </c>
      <c r="N22" s="26"/>
      <c r="O22" s="24" t="s">
        <v>40</v>
      </c>
      <c r="P22" s="27">
        <v>-349.3</v>
      </c>
      <c r="Q22" s="27">
        <f>ROUND(Q21+P22,5)</f>
        <v>-439.82</v>
      </c>
    </row>
    <row r="23" spans="1:17" x14ac:dyDescent="0.25">
      <c r="A23" s="24"/>
      <c r="B23" s="24"/>
      <c r="C23" s="24"/>
      <c r="D23" s="24"/>
      <c r="E23" s="24"/>
      <c r="F23" s="24"/>
      <c r="G23" s="24"/>
      <c r="H23" s="24" t="s">
        <v>470</v>
      </c>
      <c r="I23" s="25">
        <v>45686</v>
      </c>
      <c r="J23" s="24"/>
      <c r="K23" s="24" t="s">
        <v>525</v>
      </c>
      <c r="L23" s="24" t="s">
        <v>603</v>
      </c>
      <c r="M23" s="24" t="s">
        <v>712</v>
      </c>
      <c r="N23" s="26"/>
      <c r="O23" s="24" t="s">
        <v>43</v>
      </c>
      <c r="P23" s="27">
        <v>-307.5</v>
      </c>
      <c r="Q23" s="27">
        <f>ROUND(Q22+P23,5)</f>
        <v>-747.32</v>
      </c>
    </row>
    <row r="24" spans="1:17" ht="15.75" thickBot="1" x14ac:dyDescent="0.3">
      <c r="A24" s="24"/>
      <c r="B24" s="24"/>
      <c r="C24" s="24"/>
      <c r="D24" s="24"/>
      <c r="E24" s="24"/>
      <c r="F24" s="24"/>
      <c r="G24" s="24"/>
      <c r="H24" s="24" t="s">
        <v>470</v>
      </c>
      <c r="I24" s="25">
        <v>45687</v>
      </c>
      <c r="J24" s="24"/>
      <c r="K24" s="24" t="s">
        <v>526</v>
      </c>
      <c r="L24" s="24" t="s">
        <v>604</v>
      </c>
      <c r="M24" s="24" t="s">
        <v>712</v>
      </c>
      <c r="N24" s="26"/>
      <c r="O24" s="24" t="s">
        <v>43</v>
      </c>
      <c r="P24" s="28">
        <v>-500.11</v>
      </c>
      <c r="Q24" s="28">
        <f>ROUND(Q23+P24,5)</f>
        <v>-1247.43</v>
      </c>
    </row>
    <row r="25" spans="1:17" x14ac:dyDescent="0.25">
      <c r="A25" s="29"/>
      <c r="B25" s="29"/>
      <c r="C25" s="29" t="s">
        <v>399</v>
      </c>
      <c r="D25" s="29"/>
      <c r="E25" s="29"/>
      <c r="F25" s="29"/>
      <c r="G25" s="29"/>
      <c r="H25" s="29"/>
      <c r="I25" s="30"/>
      <c r="J25" s="29"/>
      <c r="K25" s="29"/>
      <c r="L25" s="29"/>
      <c r="M25" s="29"/>
      <c r="N25" s="29"/>
      <c r="O25" s="29"/>
      <c r="P25" s="12">
        <f>ROUND(SUM(P20:P24),5)</f>
        <v>-1247.43</v>
      </c>
      <c r="Q25" s="12">
        <f>Q24</f>
        <v>-1247.43</v>
      </c>
    </row>
    <row r="26" spans="1:17" x14ac:dyDescent="0.25">
      <c r="A26" s="1"/>
      <c r="B26" s="1"/>
      <c r="C26" s="1" t="s">
        <v>119</v>
      </c>
      <c r="D26" s="1"/>
      <c r="E26" s="1"/>
      <c r="F26" s="1"/>
      <c r="G26" s="1"/>
      <c r="H26" s="1"/>
      <c r="I26" s="22"/>
      <c r="J26" s="1"/>
      <c r="K26" s="1"/>
      <c r="L26" s="1"/>
      <c r="M26" s="1"/>
      <c r="N26" s="1"/>
      <c r="O26" s="1"/>
      <c r="P26" s="23"/>
      <c r="Q26" s="23"/>
    </row>
    <row r="27" spans="1:17" x14ac:dyDescent="0.25">
      <c r="A27" s="24"/>
      <c r="B27" s="24"/>
      <c r="C27" s="24"/>
      <c r="D27" s="24"/>
      <c r="E27" s="24"/>
      <c r="F27" s="24"/>
      <c r="G27" s="24"/>
      <c r="H27" s="24" t="s">
        <v>469</v>
      </c>
      <c r="I27" s="25">
        <v>45659</v>
      </c>
      <c r="J27" s="24" t="s">
        <v>476</v>
      </c>
      <c r="K27" s="24" t="s">
        <v>527</v>
      </c>
      <c r="L27" s="24" t="s">
        <v>605</v>
      </c>
      <c r="M27" s="24" t="s">
        <v>712</v>
      </c>
      <c r="N27" s="26"/>
      <c r="O27" s="24" t="s">
        <v>40</v>
      </c>
      <c r="P27" s="27">
        <v>-2000</v>
      </c>
      <c r="Q27" s="27">
        <f>ROUND(Q26+P27,5)</f>
        <v>-2000</v>
      </c>
    </row>
    <row r="28" spans="1:17" ht="15.75" thickBot="1" x14ac:dyDescent="0.3">
      <c r="A28" s="24"/>
      <c r="B28" s="24"/>
      <c r="C28" s="24"/>
      <c r="D28" s="24"/>
      <c r="E28" s="24"/>
      <c r="F28" s="24"/>
      <c r="G28" s="24"/>
      <c r="H28" s="24" t="s">
        <v>470</v>
      </c>
      <c r="I28" s="25">
        <v>45660</v>
      </c>
      <c r="J28" s="24"/>
      <c r="K28" s="24" t="s">
        <v>528</v>
      </c>
      <c r="L28" s="24" t="s">
        <v>606</v>
      </c>
      <c r="M28" s="24" t="s">
        <v>712</v>
      </c>
      <c r="N28" s="26"/>
      <c r="O28" s="24" t="s">
        <v>43</v>
      </c>
      <c r="P28" s="27">
        <v>-554.11</v>
      </c>
      <c r="Q28" s="27">
        <f>ROUND(Q27+P28,5)</f>
        <v>-2554.11</v>
      </c>
    </row>
    <row r="29" spans="1:17" ht="15.75" thickBot="1" x14ac:dyDescent="0.3">
      <c r="A29" s="29"/>
      <c r="B29" s="29"/>
      <c r="C29" s="29" t="s">
        <v>400</v>
      </c>
      <c r="D29" s="29"/>
      <c r="E29" s="29"/>
      <c r="F29" s="29"/>
      <c r="G29" s="29"/>
      <c r="H29" s="29"/>
      <c r="I29" s="30"/>
      <c r="J29" s="29"/>
      <c r="K29" s="29"/>
      <c r="L29" s="29"/>
      <c r="M29" s="29"/>
      <c r="N29" s="29"/>
      <c r="O29" s="29"/>
      <c r="P29" s="2">
        <f>ROUND(SUM(P26:P28),5)</f>
        <v>-2554.11</v>
      </c>
      <c r="Q29" s="2">
        <f>Q28</f>
        <v>-2554.11</v>
      </c>
    </row>
    <row r="30" spans="1:17" x14ac:dyDescent="0.25">
      <c r="A30" s="29"/>
      <c r="B30" s="29" t="s">
        <v>121</v>
      </c>
      <c r="C30" s="29"/>
      <c r="D30" s="29"/>
      <c r="E30" s="29"/>
      <c r="F30" s="29"/>
      <c r="G30" s="29"/>
      <c r="H30" s="29"/>
      <c r="I30" s="30"/>
      <c r="J30" s="29"/>
      <c r="K30" s="29"/>
      <c r="L30" s="29"/>
      <c r="M30" s="29"/>
      <c r="N30" s="29"/>
      <c r="O30" s="29"/>
      <c r="P30" s="12">
        <f>ROUND(P19+P25+P29,5)</f>
        <v>-97726.56</v>
      </c>
      <c r="Q30" s="12">
        <f>ROUND(Q19+Q25+Q29,5)</f>
        <v>-97726.56</v>
      </c>
    </row>
    <row r="31" spans="1:17" x14ac:dyDescent="0.25">
      <c r="A31" s="1"/>
      <c r="B31" s="1" t="s">
        <v>122</v>
      </c>
      <c r="C31" s="1"/>
      <c r="D31" s="1"/>
      <c r="E31" s="1"/>
      <c r="F31" s="1"/>
      <c r="G31" s="1"/>
      <c r="H31" s="1"/>
      <c r="I31" s="22"/>
      <c r="J31" s="1"/>
      <c r="K31" s="1"/>
      <c r="L31" s="1"/>
      <c r="M31" s="1"/>
      <c r="N31" s="1"/>
      <c r="O31" s="1"/>
      <c r="P31" s="23"/>
      <c r="Q31" s="23"/>
    </row>
    <row r="32" spans="1:17" x14ac:dyDescent="0.25">
      <c r="A32" s="1"/>
      <c r="B32" s="1"/>
      <c r="C32" s="1" t="s">
        <v>123</v>
      </c>
      <c r="D32" s="1"/>
      <c r="E32" s="1"/>
      <c r="F32" s="1"/>
      <c r="G32" s="1"/>
      <c r="H32" s="1"/>
      <c r="I32" s="22"/>
      <c r="J32" s="1"/>
      <c r="K32" s="1"/>
      <c r="L32" s="1"/>
      <c r="M32" s="1"/>
      <c r="N32" s="1"/>
      <c r="O32" s="1"/>
      <c r="P32" s="23"/>
      <c r="Q32" s="23"/>
    </row>
    <row r="33" spans="1:17" x14ac:dyDescent="0.25">
      <c r="A33" s="24"/>
      <c r="B33" s="24"/>
      <c r="C33" s="24"/>
      <c r="D33" s="24"/>
      <c r="E33" s="24"/>
      <c r="F33" s="24"/>
      <c r="G33" s="24"/>
      <c r="H33" s="24" t="s">
        <v>469</v>
      </c>
      <c r="I33" s="25">
        <v>45658</v>
      </c>
      <c r="J33" s="24" t="s">
        <v>477</v>
      </c>
      <c r="K33" s="24" t="s">
        <v>529</v>
      </c>
      <c r="L33" s="24" t="s">
        <v>607</v>
      </c>
      <c r="M33" s="24" t="s">
        <v>712</v>
      </c>
      <c r="N33" s="26"/>
      <c r="O33" s="24" t="s">
        <v>40</v>
      </c>
      <c r="P33" s="27">
        <v>-57.2</v>
      </c>
      <c r="Q33" s="27">
        <f>ROUND(Q32+P33,5)</f>
        <v>-57.2</v>
      </c>
    </row>
    <row r="34" spans="1:17" ht="15.75" thickBot="1" x14ac:dyDescent="0.3">
      <c r="A34" s="24"/>
      <c r="B34" s="24"/>
      <c r="C34" s="24"/>
      <c r="D34" s="24"/>
      <c r="E34" s="24"/>
      <c r="F34" s="24"/>
      <c r="G34" s="24"/>
      <c r="H34" s="24" t="s">
        <v>470</v>
      </c>
      <c r="I34" s="25">
        <v>45665</v>
      </c>
      <c r="J34" s="24"/>
      <c r="K34" s="24" t="s">
        <v>530</v>
      </c>
      <c r="L34" s="24" t="s">
        <v>608</v>
      </c>
      <c r="M34" s="24" t="s">
        <v>712</v>
      </c>
      <c r="N34" s="26"/>
      <c r="O34" s="24" t="s">
        <v>43</v>
      </c>
      <c r="P34" s="28">
        <v>-168.96</v>
      </c>
      <c r="Q34" s="28">
        <f>ROUND(Q33+P34,5)</f>
        <v>-226.16</v>
      </c>
    </row>
    <row r="35" spans="1:17" x14ac:dyDescent="0.25">
      <c r="A35" s="29"/>
      <c r="B35" s="29"/>
      <c r="C35" s="29" t="s">
        <v>401</v>
      </c>
      <c r="D35" s="29"/>
      <c r="E35" s="29"/>
      <c r="F35" s="29"/>
      <c r="G35" s="29"/>
      <c r="H35" s="29"/>
      <c r="I35" s="30"/>
      <c r="J35" s="29"/>
      <c r="K35" s="29"/>
      <c r="L35" s="29"/>
      <c r="M35" s="29"/>
      <c r="N35" s="29"/>
      <c r="O35" s="29"/>
      <c r="P35" s="12">
        <f>ROUND(SUM(P32:P34),5)</f>
        <v>-226.16</v>
      </c>
      <c r="Q35" s="12">
        <f>Q34</f>
        <v>-226.16</v>
      </c>
    </row>
    <row r="36" spans="1:17" x14ac:dyDescent="0.25">
      <c r="A36" s="1"/>
      <c r="B36" s="1"/>
      <c r="C36" s="1" t="s">
        <v>124</v>
      </c>
      <c r="D36" s="1"/>
      <c r="E36" s="1"/>
      <c r="F36" s="1"/>
      <c r="G36" s="1"/>
      <c r="H36" s="1"/>
      <c r="I36" s="22"/>
      <c r="J36" s="1"/>
      <c r="K36" s="1"/>
      <c r="L36" s="1"/>
      <c r="M36" s="1"/>
      <c r="N36" s="1"/>
      <c r="O36" s="1"/>
      <c r="P36" s="23"/>
      <c r="Q36" s="23"/>
    </row>
    <row r="37" spans="1:17" x14ac:dyDescent="0.25">
      <c r="A37" s="24"/>
      <c r="B37" s="24"/>
      <c r="C37" s="24"/>
      <c r="D37" s="24"/>
      <c r="E37" s="24"/>
      <c r="F37" s="24"/>
      <c r="G37" s="24"/>
      <c r="H37" s="24" t="s">
        <v>470</v>
      </c>
      <c r="I37" s="25">
        <v>45673</v>
      </c>
      <c r="J37" s="24"/>
      <c r="K37" s="24" t="s">
        <v>531</v>
      </c>
      <c r="L37" s="24" t="s">
        <v>609</v>
      </c>
      <c r="M37" s="24" t="s">
        <v>712</v>
      </c>
      <c r="N37" s="26"/>
      <c r="O37" s="24" t="s">
        <v>43</v>
      </c>
      <c r="P37" s="27">
        <v>-229.28</v>
      </c>
      <c r="Q37" s="27">
        <f>ROUND(Q36+P37,5)</f>
        <v>-229.28</v>
      </c>
    </row>
    <row r="38" spans="1:17" x14ac:dyDescent="0.25">
      <c r="A38" s="24"/>
      <c r="B38" s="24"/>
      <c r="C38" s="24"/>
      <c r="D38" s="24"/>
      <c r="E38" s="24"/>
      <c r="F38" s="24"/>
      <c r="G38" s="24"/>
      <c r="H38" s="24" t="s">
        <v>470</v>
      </c>
      <c r="I38" s="25">
        <v>45679</v>
      </c>
      <c r="J38" s="24"/>
      <c r="K38" s="24" t="s">
        <v>532</v>
      </c>
      <c r="L38" s="24" t="s">
        <v>610</v>
      </c>
      <c r="M38" s="24" t="s">
        <v>712</v>
      </c>
      <c r="N38" s="26"/>
      <c r="O38" s="24" t="s">
        <v>43</v>
      </c>
      <c r="P38" s="27">
        <v>-559.95000000000005</v>
      </c>
      <c r="Q38" s="27">
        <f>ROUND(Q37+P38,5)</f>
        <v>-789.23</v>
      </c>
    </row>
    <row r="39" spans="1:17" ht="15.75" thickBot="1" x14ac:dyDescent="0.3">
      <c r="A39" s="24"/>
      <c r="B39" s="24"/>
      <c r="C39" s="24"/>
      <c r="D39" s="24"/>
      <c r="E39" s="24"/>
      <c r="F39" s="24"/>
      <c r="G39" s="24"/>
      <c r="H39" s="24" t="s">
        <v>470</v>
      </c>
      <c r="I39" s="25">
        <v>45684</v>
      </c>
      <c r="J39" s="24"/>
      <c r="K39" s="24" t="s">
        <v>533</v>
      </c>
      <c r="L39" s="24" t="s">
        <v>611</v>
      </c>
      <c r="M39" s="24" t="s">
        <v>712</v>
      </c>
      <c r="N39" s="26"/>
      <c r="O39" s="24" t="s">
        <v>43</v>
      </c>
      <c r="P39" s="28">
        <v>-53.74</v>
      </c>
      <c r="Q39" s="28">
        <f>ROUND(Q38+P39,5)</f>
        <v>-842.97</v>
      </c>
    </row>
    <row r="40" spans="1:17" x14ac:dyDescent="0.25">
      <c r="A40" s="29"/>
      <c r="B40" s="29"/>
      <c r="C40" s="29" t="s">
        <v>402</v>
      </c>
      <c r="D40" s="29"/>
      <c r="E40" s="29"/>
      <c r="F40" s="29"/>
      <c r="G40" s="29"/>
      <c r="H40" s="29"/>
      <c r="I40" s="30"/>
      <c r="J40" s="29"/>
      <c r="K40" s="29"/>
      <c r="L40" s="29"/>
      <c r="M40" s="29"/>
      <c r="N40" s="29"/>
      <c r="O40" s="29"/>
      <c r="P40" s="12">
        <f>ROUND(SUM(P36:P39),5)</f>
        <v>-842.97</v>
      </c>
      <c r="Q40" s="12">
        <f>Q39</f>
        <v>-842.97</v>
      </c>
    </row>
    <row r="41" spans="1:17" x14ac:dyDescent="0.25">
      <c r="A41" s="1"/>
      <c r="B41" s="1"/>
      <c r="C41" s="1" t="s">
        <v>125</v>
      </c>
      <c r="D41" s="1"/>
      <c r="E41" s="1"/>
      <c r="F41" s="1"/>
      <c r="G41" s="1"/>
      <c r="H41" s="1"/>
      <c r="I41" s="22"/>
      <c r="J41" s="1"/>
      <c r="K41" s="1"/>
      <c r="L41" s="1"/>
      <c r="M41" s="1"/>
      <c r="N41" s="1"/>
      <c r="O41" s="1"/>
      <c r="P41" s="23"/>
      <c r="Q41" s="23"/>
    </row>
    <row r="42" spans="1:17" x14ac:dyDescent="0.25">
      <c r="A42" s="24"/>
      <c r="B42" s="24"/>
      <c r="C42" s="24"/>
      <c r="D42" s="24"/>
      <c r="E42" s="24"/>
      <c r="F42" s="24"/>
      <c r="G42" s="24"/>
      <c r="H42" s="24" t="s">
        <v>470</v>
      </c>
      <c r="I42" s="25">
        <v>45660</v>
      </c>
      <c r="J42" s="24"/>
      <c r="K42" s="24" t="s">
        <v>534</v>
      </c>
      <c r="L42" s="24" t="s">
        <v>612</v>
      </c>
      <c r="M42" s="24" t="s">
        <v>712</v>
      </c>
      <c r="N42" s="26"/>
      <c r="O42" s="24" t="s">
        <v>43</v>
      </c>
      <c r="P42" s="27">
        <v>-10.45</v>
      </c>
      <c r="Q42" s="27">
        <f>ROUND(Q41+P42,5)</f>
        <v>-10.45</v>
      </c>
    </row>
    <row r="43" spans="1:17" x14ac:dyDescent="0.25">
      <c r="A43" s="24"/>
      <c r="B43" s="24"/>
      <c r="C43" s="24"/>
      <c r="D43" s="24"/>
      <c r="E43" s="24"/>
      <c r="F43" s="24"/>
      <c r="G43" s="24"/>
      <c r="H43" s="24" t="s">
        <v>469</v>
      </c>
      <c r="I43" s="25">
        <v>45663</v>
      </c>
      <c r="J43" s="24" t="s">
        <v>478</v>
      </c>
      <c r="K43" s="24" t="s">
        <v>535</v>
      </c>
      <c r="L43" s="24" t="s">
        <v>613</v>
      </c>
      <c r="M43" s="24" t="s">
        <v>712</v>
      </c>
      <c r="N43" s="26"/>
      <c r="O43" s="24" t="s">
        <v>40</v>
      </c>
      <c r="P43" s="27">
        <v>-15</v>
      </c>
      <c r="Q43" s="27">
        <f>ROUND(Q42+P43,5)</f>
        <v>-25.45</v>
      </c>
    </row>
    <row r="44" spans="1:17" x14ac:dyDescent="0.25">
      <c r="A44" s="24"/>
      <c r="B44" s="24"/>
      <c r="C44" s="24"/>
      <c r="D44" s="24"/>
      <c r="E44" s="24"/>
      <c r="F44" s="24"/>
      <c r="G44" s="24"/>
      <c r="H44" s="24" t="s">
        <v>469</v>
      </c>
      <c r="I44" s="25">
        <v>45664</v>
      </c>
      <c r="J44" s="24" t="s">
        <v>479</v>
      </c>
      <c r="K44" s="24" t="s">
        <v>536</v>
      </c>
      <c r="L44" s="24" t="s">
        <v>613</v>
      </c>
      <c r="M44" s="24" t="s">
        <v>712</v>
      </c>
      <c r="N44" s="26"/>
      <c r="O44" s="24" t="s">
        <v>40</v>
      </c>
      <c r="P44" s="27">
        <v>-55.5</v>
      </c>
      <c r="Q44" s="27">
        <f>ROUND(Q43+P44,5)</f>
        <v>-80.95</v>
      </c>
    </row>
    <row r="45" spans="1:17" ht="15.75" thickBot="1" x14ac:dyDescent="0.3">
      <c r="A45" s="24"/>
      <c r="B45" s="24"/>
      <c r="C45" s="24"/>
      <c r="D45" s="24"/>
      <c r="E45" s="24"/>
      <c r="F45" s="24"/>
      <c r="G45" s="24"/>
      <c r="H45" s="24" t="s">
        <v>469</v>
      </c>
      <c r="I45" s="25">
        <v>45674</v>
      </c>
      <c r="J45" s="24" t="s">
        <v>480</v>
      </c>
      <c r="K45" s="24" t="s">
        <v>537</v>
      </c>
      <c r="L45" s="24" t="s">
        <v>614</v>
      </c>
      <c r="M45" s="24" t="s">
        <v>712</v>
      </c>
      <c r="N45" s="26"/>
      <c r="O45" s="24" t="s">
        <v>40</v>
      </c>
      <c r="P45" s="28">
        <v>-17.260000000000002</v>
      </c>
      <c r="Q45" s="28">
        <f>ROUND(Q44+P45,5)</f>
        <v>-98.21</v>
      </c>
    </row>
    <row r="46" spans="1:17" x14ac:dyDescent="0.25">
      <c r="A46" s="29"/>
      <c r="B46" s="29"/>
      <c r="C46" s="29" t="s">
        <v>403</v>
      </c>
      <c r="D46" s="29"/>
      <c r="E46" s="29"/>
      <c r="F46" s="29"/>
      <c r="G46" s="29"/>
      <c r="H46" s="29"/>
      <c r="I46" s="30"/>
      <c r="J46" s="29"/>
      <c r="K46" s="29"/>
      <c r="L46" s="29"/>
      <c r="M46" s="29"/>
      <c r="N46" s="29"/>
      <c r="O46" s="29"/>
      <c r="P46" s="12">
        <f>ROUND(SUM(P41:P45),5)</f>
        <v>-98.21</v>
      </c>
      <c r="Q46" s="12">
        <f>Q45</f>
        <v>-98.21</v>
      </c>
    </row>
    <row r="47" spans="1:17" x14ac:dyDescent="0.25">
      <c r="A47" s="1"/>
      <c r="B47" s="1"/>
      <c r="C47" s="1" t="s">
        <v>142</v>
      </c>
      <c r="D47" s="1"/>
      <c r="E47" s="1"/>
      <c r="F47" s="1"/>
      <c r="G47" s="1"/>
      <c r="H47" s="1"/>
      <c r="I47" s="22"/>
      <c r="J47" s="1"/>
      <c r="K47" s="1"/>
      <c r="L47" s="1"/>
      <c r="M47" s="1"/>
      <c r="N47" s="1"/>
      <c r="O47" s="1"/>
      <c r="P47" s="23"/>
      <c r="Q47" s="23"/>
    </row>
    <row r="48" spans="1:17" x14ac:dyDescent="0.25">
      <c r="A48" s="1"/>
      <c r="B48" s="1"/>
      <c r="C48" s="1"/>
      <c r="D48" s="1" t="s">
        <v>143</v>
      </c>
      <c r="E48" s="1"/>
      <c r="F48" s="1"/>
      <c r="G48" s="1"/>
      <c r="H48" s="1"/>
      <c r="I48" s="22"/>
      <c r="J48" s="1"/>
      <c r="K48" s="1"/>
      <c r="L48" s="1"/>
      <c r="M48" s="1"/>
      <c r="N48" s="1"/>
      <c r="O48" s="1"/>
      <c r="P48" s="23"/>
      <c r="Q48" s="23"/>
    </row>
    <row r="49" spans="1:17" x14ac:dyDescent="0.25">
      <c r="A49" s="24"/>
      <c r="B49" s="24"/>
      <c r="C49" s="24"/>
      <c r="D49" s="24"/>
      <c r="E49" s="24"/>
      <c r="F49" s="24"/>
      <c r="G49" s="24"/>
      <c r="H49" s="24" t="s">
        <v>470</v>
      </c>
      <c r="I49" s="25">
        <v>45673</v>
      </c>
      <c r="J49" s="24"/>
      <c r="K49" s="24" t="s">
        <v>538</v>
      </c>
      <c r="L49" s="24" t="s">
        <v>615</v>
      </c>
      <c r="M49" s="24" t="s">
        <v>712</v>
      </c>
      <c r="N49" s="26"/>
      <c r="O49" s="24" t="s">
        <v>43</v>
      </c>
      <c r="P49" s="27">
        <v>-103</v>
      </c>
      <c r="Q49" s="27">
        <f>ROUND(Q48+P49,5)</f>
        <v>-103</v>
      </c>
    </row>
    <row r="50" spans="1:17" x14ac:dyDescent="0.25">
      <c r="A50" s="24"/>
      <c r="B50" s="24"/>
      <c r="C50" s="24"/>
      <c r="D50" s="24"/>
      <c r="E50" s="24"/>
      <c r="F50" s="24"/>
      <c r="G50" s="24"/>
      <c r="H50" s="24" t="s">
        <v>470</v>
      </c>
      <c r="I50" s="25">
        <v>45674</v>
      </c>
      <c r="J50" s="24"/>
      <c r="K50" s="24" t="s">
        <v>539</v>
      </c>
      <c r="L50" s="24" t="s">
        <v>616</v>
      </c>
      <c r="M50" s="24" t="s">
        <v>712</v>
      </c>
      <c r="N50" s="26"/>
      <c r="O50" s="24" t="s">
        <v>43</v>
      </c>
      <c r="P50" s="27">
        <v>-60</v>
      </c>
      <c r="Q50" s="27">
        <f>ROUND(Q49+P50,5)</f>
        <v>-163</v>
      </c>
    </row>
    <row r="51" spans="1:17" ht="15.75" thickBot="1" x14ac:dyDescent="0.3">
      <c r="A51" s="24"/>
      <c r="B51" s="24"/>
      <c r="C51" s="24"/>
      <c r="D51" s="24"/>
      <c r="E51" s="24"/>
      <c r="F51" s="24"/>
      <c r="G51" s="24"/>
      <c r="H51" s="24" t="s">
        <v>470</v>
      </c>
      <c r="I51" s="25">
        <v>45688</v>
      </c>
      <c r="J51" s="24"/>
      <c r="K51" s="24" t="s">
        <v>540</v>
      </c>
      <c r="L51" s="24" t="s">
        <v>617</v>
      </c>
      <c r="M51" s="24" t="s">
        <v>712</v>
      </c>
      <c r="N51" s="26"/>
      <c r="O51" s="24" t="s">
        <v>43</v>
      </c>
      <c r="P51" s="28">
        <v>-31.33</v>
      </c>
      <c r="Q51" s="28">
        <f>ROUND(Q50+P51,5)</f>
        <v>-194.33</v>
      </c>
    </row>
    <row r="52" spans="1:17" x14ac:dyDescent="0.25">
      <c r="A52" s="29"/>
      <c r="B52" s="29"/>
      <c r="C52" s="29"/>
      <c r="D52" s="29" t="s">
        <v>404</v>
      </c>
      <c r="E52" s="29"/>
      <c r="F52" s="29"/>
      <c r="G52" s="29"/>
      <c r="H52" s="29"/>
      <c r="I52" s="30"/>
      <c r="J52" s="29"/>
      <c r="K52" s="29"/>
      <c r="L52" s="29"/>
      <c r="M52" s="29"/>
      <c r="N52" s="29"/>
      <c r="O52" s="29"/>
      <c r="P52" s="12">
        <f>ROUND(SUM(P48:P51),5)</f>
        <v>-194.33</v>
      </c>
      <c r="Q52" s="12">
        <f>Q51</f>
        <v>-194.33</v>
      </c>
    </row>
    <row r="53" spans="1:17" x14ac:dyDescent="0.25">
      <c r="A53" s="1"/>
      <c r="B53" s="1"/>
      <c r="C53" s="1"/>
      <c r="D53" s="1" t="s">
        <v>146</v>
      </c>
      <c r="E53" s="1"/>
      <c r="F53" s="1"/>
      <c r="G53" s="1"/>
      <c r="H53" s="1"/>
      <c r="I53" s="22"/>
      <c r="J53" s="1"/>
      <c r="K53" s="1"/>
      <c r="L53" s="1"/>
      <c r="M53" s="1"/>
      <c r="N53" s="1"/>
      <c r="O53" s="1"/>
      <c r="P53" s="23"/>
      <c r="Q53" s="23"/>
    </row>
    <row r="54" spans="1:17" ht="15.75" thickBot="1" x14ac:dyDescent="0.3">
      <c r="A54" s="21"/>
      <c r="B54" s="21"/>
      <c r="C54" s="21"/>
      <c r="D54" s="21"/>
      <c r="E54" s="21"/>
      <c r="F54" s="21"/>
      <c r="G54" s="24"/>
      <c r="H54" s="24" t="s">
        <v>470</v>
      </c>
      <c r="I54" s="25">
        <v>45671</v>
      </c>
      <c r="J54" s="24"/>
      <c r="K54" s="24" t="s">
        <v>541</v>
      </c>
      <c r="L54" s="24" t="s">
        <v>618</v>
      </c>
      <c r="M54" s="24" t="s">
        <v>712</v>
      </c>
      <c r="N54" s="26"/>
      <c r="O54" s="24" t="s">
        <v>43</v>
      </c>
      <c r="P54" s="28">
        <v>-10.39</v>
      </c>
      <c r="Q54" s="28">
        <f>ROUND(Q53+P54,5)</f>
        <v>-10.39</v>
      </c>
    </row>
    <row r="55" spans="1:17" x14ac:dyDescent="0.25">
      <c r="A55" s="29"/>
      <c r="B55" s="29"/>
      <c r="C55" s="29"/>
      <c r="D55" s="29" t="s">
        <v>405</v>
      </c>
      <c r="E55" s="29"/>
      <c r="F55" s="29"/>
      <c r="G55" s="29"/>
      <c r="H55" s="29"/>
      <c r="I55" s="30"/>
      <c r="J55" s="29"/>
      <c r="K55" s="29"/>
      <c r="L55" s="29"/>
      <c r="M55" s="29"/>
      <c r="N55" s="29"/>
      <c r="O55" s="29"/>
      <c r="P55" s="12">
        <f>ROUND(SUM(P53:P54),5)</f>
        <v>-10.39</v>
      </c>
      <c r="Q55" s="12">
        <f>Q54</f>
        <v>-10.39</v>
      </c>
    </row>
    <row r="56" spans="1:17" x14ac:dyDescent="0.25">
      <c r="A56" s="1"/>
      <c r="B56" s="1"/>
      <c r="C56" s="1"/>
      <c r="D56" s="1" t="s">
        <v>147</v>
      </c>
      <c r="E56" s="1"/>
      <c r="F56" s="1"/>
      <c r="G56" s="1"/>
      <c r="H56" s="1"/>
      <c r="I56" s="22"/>
      <c r="J56" s="1"/>
      <c r="K56" s="1"/>
      <c r="L56" s="1"/>
      <c r="M56" s="1"/>
      <c r="N56" s="1"/>
      <c r="O56" s="1"/>
      <c r="P56" s="23"/>
      <c r="Q56" s="23"/>
    </row>
    <row r="57" spans="1:17" ht="15.75" thickBot="1" x14ac:dyDescent="0.3">
      <c r="A57" s="21"/>
      <c r="B57" s="21"/>
      <c r="C57" s="21"/>
      <c r="D57" s="21"/>
      <c r="E57" s="21"/>
      <c r="F57" s="21"/>
      <c r="G57" s="24"/>
      <c r="H57" s="24" t="s">
        <v>469</v>
      </c>
      <c r="I57" s="25">
        <v>45658</v>
      </c>
      <c r="J57" s="24" t="s">
        <v>481</v>
      </c>
      <c r="K57" s="24" t="s">
        <v>542</v>
      </c>
      <c r="L57" s="24" t="s">
        <v>619</v>
      </c>
      <c r="M57" s="24" t="s">
        <v>712</v>
      </c>
      <c r="N57" s="26"/>
      <c r="O57" s="24" t="s">
        <v>40</v>
      </c>
      <c r="P57" s="28">
        <v>-126</v>
      </c>
      <c r="Q57" s="28">
        <f>ROUND(Q56+P57,5)</f>
        <v>-126</v>
      </c>
    </row>
    <row r="58" spans="1:17" x14ac:dyDescent="0.25">
      <c r="A58" s="29"/>
      <c r="B58" s="29"/>
      <c r="C58" s="29"/>
      <c r="D58" s="29" t="s">
        <v>406</v>
      </c>
      <c r="E58" s="29"/>
      <c r="F58" s="29"/>
      <c r="G58" s="29"/>
      <c r="H58" s="29"/>
      <c r="I58" s="30"/>
      <c r="J58" s="29"/>
      <c r="K58" s="29"/>
      <c r="L58" s="29"/>
      <c r="M58" s="29"/>
      <c r="N58" s="29"/>
      <c r="O58" s="29"/>
      <c r="P58" s="12">
        <f>ROUND(SUM(P56:P57),5)</f>
        <v>-126</v>
      </c>
      <c r="Q58" s="12">
        <f>Q57</f>
        <v>-126</v>
      </c>
    </row>
    <row r="59" spans="1:17" x14ac:dyDescent="0.25">
      <c r="A59" s="1"/>
      <c r="B59" s="1"/>
      <c r="C59" s="1"/>
      <c r="D59" s="1" t="s">
        <v>148</v>
      </c>
      <c r="E59" s="1"/>
      <c r="F59" s="1"/>
      <c r="G59" s="1"/>
      <c r="H59" s="1"/>
      <c r="I59" s="22"/>
      <c r="J59" s="1"/>
      <c r="K59" s="1"/>
      <c r="L59" s="1"/>
      <c r="M59" s="1"/>
      <c r="N59" s="1"/>
      <c r="O59" s="1"/>
      <c r="P59" s="23"/>
      <c r="Q59" s="23"/>
    </row>
    <row r="60" spans="1:17" ht="15.75" thickBot="1" x14ac:dyDescent="0.3">
      <c r="A60" s="21"/>
      <c r="B60" s="21"/>
      <c r="C60" s="21"/>
      <c r="D60" s="21"/>
      <c r="E60" s="21"/>
      <c r="F60" s="21"/>
      <c r="G60" s="24"/>
      <c r="H60" s="24" t="s">
        <v>469</v>
      </c>
      <c r="I60" s="25">
        <v>45665</v>
      </c>
      <c r="J60" s="24" t="s">
        <v>482</v>
      </c>
      <c r="K60" s="24" t="s">
        <v>543</v>
      </c>
      <c r="L60" s="24" t="s">
        <v>482</v>
      </c>
      <c r="M60" s="24" t="s">
        <v>712</v>
      </c>
      <c r="N60" s="26"/>
      <c r="O60" s="24" t="s">
        <v>40</v>
      </c>
      <c r="P60" s="28">
        <v>-50</v>
      </c>
      <c r="Q60" s="28">
        <f>ROUND(Q59+P60,5)</f>
        <v>-50</v>
      </c>
    </row>
    <row r="61" spans="1:17" x14ac:dyDescent="0.25">
      <c r="A61" s="29"/>
      <c r="B61" s="29"/>
      <c r="C61" s="29"/>
      <c r="D61" s="29" t="s">
        <v>407</v>
      </c>
      <c r="E61" s="29"/>
      <c r="F61" s="29"/>
      <c r="G61" s="29"/>
      <c r="H61" s="29"/>
      <c r="I61" s="30"/>
      <c r="J61" s="29"/>
      <c r="K61" s="29"/>
      <c r="L61" s="29"/>
      <c r="M61" s="29"/>
      <c r="N61" s="29"/>
      <c r="O61" s="29"/>
      <c r="P61" s="12">
        <f>ROUND(SUM(P59:P60),5)</f>
        <v>-50</v>
      </c>
      <c r="Q61" s="12">
        <f>Q60</f>
        <v>-50</v>
      </c>
    </row>
    <row r="62" spans="1:17" x14ac:dyDescent="0.25">
      <c r="A62" s="1"/>
      <c r="B62" s="1"/>
      <c r="C62" s="1"/>
      <c r="D62" s="1" t="s">
        <v>149</v>
      </c>
      <c r="E62" s="1"/>
      <c r="F62" s="1"/>
      <c r="G62" s="1"/>
      <c r="H62" s="1"/>
      <c r="I62" s="22"/>
      <c r="J62" s="1"/>
      <c r="K62" s="1"/>
      <c r="L62" s="1"/>
      <c r="M62" s="1"/>
      <c r="N62" s="1"/>
      <c r="O62" s="1"/>
      <c r="P62" s="23"/>
      <c r="Q62" s="23"/>
    </row>
    <row r="63" spans="1:17" x14ac:dyDescent="0.25">
      <c r="A63" s="24"/>
      <c r="B63" s="24"/>
      <c r="C63" s="24"/>
      <c r="D63" s="24"/>
      <c r="E63" s="24"/>
      <c r="F63" s="24"/>
      <c r="G63" s="24"/>
      <c r="H63" s="24" t="s">
        <v>470</v>
      </c>
      <c r="I63" s="25">
        <v>45659</v>
      </c>
      <c r="J63" s="24"/>
      <c r="K63" s="24" t="s">
        <v>544</v>
      </c>
      <c r="L63" s="24" t="s">
        <v>620</v>
      </c>
      <c r="M63" s="24" t="s">
        <v>712</v>
      </c>
      <c r="N63" s="26"/>
      <c r="O63" s="24" t="s">
        <v>43</v>
      </c>
      <c r="P63" s="27">
        <v>-26.33</v>
      </c>
      <c r="Q63" s="27">
        <f t="shared" ref="Q63:Q68" si="1">ROUND(Q62+P63,5)</f>
        <v>-26.33</v>
      </c>
    </row>
    <row r="64" spans="1:17" x14ac:dyDescent="0.25">
      <c r="A64" s="24"/>
      <c r="B64" s="24"/>
      <c r="C64" s="24"/>
      <c r="D64" s="24"/>
      <c r="E64" s="24"/>
      <c r="F64" s="24"/>
      <c r="G64" s="24"/>
      <c r="H64" s="24" t="s">
        <v>470</v>
      </c>
      <c r="I64" s="25">
        <v>45659</v>
      </c>
      <c r="J64" s="24"/>
      <c r="K64" s="24" t="s">
        <v>545</v>
      </c>
      <c r="L64" s="24" t="s">
        <v>621</v>
      </c>
      <c r="M64" s="24" t="s">
        <v>712</v>
      </c>
      <c r="N64" s="26"/>
      <c r="O64" s="24" t="s">
        <v>43</v>
      </c>
      <c r="P64" s="27">
        <v>-250</v>
      </c>
      <c r="Q64" s="27">
        <f t="shared" si="1"/>
        <v>-276.33</v>
      </c>
    </row>
    <row r="65" spans="1:17" x14ac:dyDescent="0.25">
      <c r="A65" s="24"/>
      <c r="B65" s="24"/>
      <c r="C65" s="24"/>
      <c r="D65" s="24"/>
      <c r="E65" s="24"/>
      <c r="F65" s="24"/>
      <c r="G65" s="24"/>
      <c r="H65" s="24" t="s">
        <v>470</v>
      </c>
      <c r="I65" s="25">
        <v>45659</v>
      </c>
      <c r="J65" s="24"/>
      <c r="K65" s="24" t="s">
        <v>545</v>
      </c>
      <c r="L65" s="24" t="s">
        <v>622</v>
      </c>
      <c r="M65" s="24" t="s">
        <v>712</v>
      </c>
      <c r="N65" s="26"/>
      <c r="O65" s="24" t="s">
        <v>43</v>
      </c>
      <c r="P65" s="27">
        <v>-21</v>
      </c>
      <c r="Q65" s="27">
        <f t="shared" si="1"/>
        <v>-297.33</v>
      </c>
    </row>
    <row r="66" spans="1:17" x14ac:dyDescent="0.25">
      <c r="A66" s="24"/>
      <c r="B66" s="24"/>
      <c r="C66" s="24"/>
      <c r="D66" s="24"/>
      <c r="E66" s="24"/>
      <c r="F66" s="24"/>
      <c r="G66" s="24"/>
      <c r="H66" s="24" t="s">
        <v>469</v>
      </c>
      <c r="I66" s="25">
        <v>45665</v>
      </c>
      <c r="J66" s="24" t="s">
        <v>483</v>
      </c>
      <c r="K66" s="24" t="s">
        <v>546</v>
      </c>
      <c r="L66" s="24" t="s">
        <v>623</v>
      </c>
      <c r="M66" s="24" t="s">
        <v>712</v>
      </c>
      <c r="N66" s="26"/>
      <c r="O66" s="24" t="s">
        <v>40</v>
      </c>
      <c r="P66" s="27">
        <v>-1237.5</v>
      </c>
      <c r="Q66" s="27">
        <f t="shared" si="1"/>
        <v>-1534.83</v>
      </c>
    </row>
    <row r="67" spans="1:17" x14ac:dyDescent="0.25">
      <c r="A67" s="24"/>
      <c r="B67" s="24"/>
      <c r="C67" s="24"/>
      <c r="D67" s="24"/>
      <c r="E67" s="24"/>
      <c r="F67" s="24"/>
      <c r="G67" s="24"/>
      <c r="H67" s="24" t="s">
        <v>470</v>
      </c>
      <c r="I67" s="25">
        <v>45680</v>
      </c>
      <c r="J67" s="24"/>
      <c r="K67" s="24" t="s">
        <v>547</v>
      </c>
      <c r="L67" s="24" t="s">
        <v>624</v>
      </c>
      <c r="M67" s="24" t="s">
        <v>712</v>
      </c>
      <c r="N67" s="26"/>
      <c r="O67" s="24" t="s">
        <v>43</v>
      </c>
      <c r="P67" s="27">
        <v>-408</v>
      </c>
      <c r="Q67" s="27">
        <f t="shared" si="1"/>
        <v>-1942.83</v>
      </c>
    </row>
    <row r="68" spans="1:17" ht="15.75" thickBot="1" x14ac:dyDescent="0.3">
      <c r="A68" s="24"/>
      <c r="B68" s="24"/>
      <c r="C68" s="24"/>
      <c r="D68" s="24"/>
      <c r="E68" s="24"/>
      <c r="F68" s="24"/>
      <c r="G68" s="24"/>
      <c r="H68" s="24" t="s">
        <v>470</v>
      </c>
      <c r="I68" s="25">
        <v>45681</v>
      </c>
      <c r="J68" s="24"/>
      <c r="K68" s="24" t="s">
        <v>548</v>
      </c>
      <c r="L68" s="24" t="s">
        <v>625</v>
      </c>
      <c r="M68" s="24" t="s">
        <v>712</v>
      </c>
      <c r="N68" s="26"/>
      <c r="O68" s="24" t="s">
        <v>43</v>
      </c>
      <c r="P68" s="27">
        <v>-300</v>
      </c>
      <c r="Q68" s="27">
        <f t="shared" si="1"/>
        <v>-2242.83</v>
      </c>
    </row>
    <row r="69" spans="1:17" ht="15.75" thickBot="1" x14ac:dyDescent="0.3">
      <c r="A69" s="29"/>
      <c r="B69" s="29"/>
      <c r="C69" s="29"/>
      <c r="D69" s="29" t="s">
        <v>408</v>
      </c>
      <c r="E69" s="29"/>
      <c r="F69" s="29"/>
      <c r="G69" s="29"/>
      <c r="H69" s="29"/>
      <c r="I69" s="30"/>
      <c r="J69" s="29"/>
      <c r="K69" s="29"/>
      <c r="L69" s="29"/>
      <c r="M69" s="29"/>
      <c r="N69" s="29"/>
      <c r="O69" s="29"/>
      <c r="P69" s="2">
        <f>ROUND(SUM(P62:P68),5)</f>
        <v>-2242.83</v>
      </c>
      <c r="Q69" s="2">
        <f>Q68</f>
        <v>-2242.83</v>
      </c>
    </row>
    <row r="70" spans="1:17" x14ac:dyDescent="0.25">
      <c r="A70" s="29"/>
      <c r="B70" s="29"/>
      <c r="C70" s="29" t="s">
        <v>150</v>
      </c>
      <c r="D70" s="29"/>
      <c r="E70" s="29"/>
      <c r="F70" s="29"/>
      <c r="G70" s="29"/>
      <c r="H70" s="29"/>
      <c r="I70" s="30"/>
      <c r="J70" s="29"/>
      <c r="K70" s="29"/>
      <c r="L70" s="29"/>
      <c r="M70" s="29"/>
      <c r="N70" s="29"/>
      <c r="O70" s="29"/>
      <c r="P70" s="12">
        <f>ROUND(P52+P55+P58+P61+P69,5)</f>
        <v>-2623.55</v>
      </c>
      <c r="Q70" s="12">
        <f>ROUND(Q52+Q55+Q58+Q61+Q69,5)</f>
        <v>-2623.55</v>
      </c>
    </row>
    <row r="71" spans="1:17" x14ac:dyDescent="0.25">
      <c r="A71" s="1"/>
      <c r="B71" s="1"/>
      <c r="C71" s="1" t="s">
        <v>151</v>
      </c>
      <c r="D71" s="1"/>
      <c r="E71" s="1"/>
      <c r="F71" s="1"/>
      <c r="G71" s="1"/>
      <c r="H71" s="1"/>
      <c r="I71" s="22"/>
      <c r="J71" s="1"/>
      <c r="K71" s="1"/>
      <c r="L71" s="1"/>
      <c r="M71" s="1"/>
      <c r="N71" s="1"/>
      <c r="O71" s="1"/>
      <c r="P71" s="23"/>
      <c r="Q71" s="23"/>
    </row>
    <row r="72" spans="1:17" x14ac:dyDescent="0.25">
      <c r="A72" s="1"/>
      <c r="B72" s="1"/>
      <c r="C72" s="1"/>
      <c r="D72" s="1" t="s">
        <v>152</v>
      </c>
      <c r="E72" s="1"/>
      <c r="F72" s="1"/>
      <c r="G72" s="1"/>
      <c r="H72" s="1"/>
      <c r="I72" s="22"/>
      <c r="J72" s="1"/>
      <c r="K72" s="1"/>
      <c r="L72" s="1"/>
      <c r="M72" s="1"/>
      <c r="N72" s="1"/>
      <c r="O72" s="1"/>
      <c r="P72" s="23"/>
      <c r="Q72" s="23"/>
    </row>
    <row r="73" spans="1:17" x14ac:dyDescent="0.25">
      <c r="A73" s="1"/>
      <c r="B73" s="1"/>
      <c r="C73" s="1"/>
      <c r="D73" s="1"/>
      <c r="E73" s="1" t="s">
        <v>154</v>
      </c>
      <c r="F73" s="1"/>
      <c r="G73" s="1"/>
      <c r="H73" s="1"/>
      <c r="I73" s="22"/>
      <c r="J73" s="1"/>
      <c r="K73" s="1"/>
      <c r="L73" s="1"/>
      <c r="M73" s="1"/>
      <c r="N73" s="1"/>
      <c r="O73" s="1"/>
      <c r="P73" s="23"/>
      <c r="Q73" s="23"/>
    </row>
    <row r="74" spans="1:17" x14ac:dyDescent="0.25">
      <c r="A74" s="24"/>
      <c r="B74" s="24"/>
      <c r="C74" s="24"/>
      <c r="D74" s="24"/>
      <c r="E74" s="24"/>
      <c r="F74" s="24"/>
      <c r="G74" s="24"/>
      <c r="H74" s="24" t="s">
        <v>469</v>
      </c>
      <c r="I74" s="25">
        <v>45685</v>
      </c>
      <c r="J74" s="24"/>
      <c r="K74" s="24" t="s">
        <v>549</v>
      </c>
      <c r="L74" s="24" t="s">
        <v>626</v>
      </c>
      <c r="M74" s="24" t="s">
        <v>712</v>
      </c>
      <c r="N74" s="26"/>
      <c r="O74" s="24" t="s">
        <v>40</v>
      </c>
      <c r="P74" s="27">
        <v>-81.52</v>
      </c>
      <c r="Q74" s="27">
        <f>ROUND(Q73+P74,5)</f>
        <v>-81.52</v>
      </c>
    </row>
    <row r="75" spans="1:17" ht="15.75" thickBot="1" x14ac:dyDescent="0.3">
      <c r="A75" s="24"/>
      <c r="B75" s="24"/>
      <c r="C75" s="24"/>
      <c r="D75" s="24"/>
      <c r="E75" s="24"/>
      <c r="F75" s="24"/>
      <c r="G75" s="24"/>
      <c r="H75" s="24" t="s">
        <v>471</v>
      </c>
      <c r="I75" s="25">
        <v>45688</v>
      </c>
      <c r="J75" s="24" t="s">
        <v>484</v>
      </c>
      <c r="K75" s="24" t="s">
        <v>550</v>
      </c>
      <c r="L75" s="24" t="s">
        <v>627</v>
      </c>
      <c r="M75" s="24" t="s">
        <v>712</v>
      </c>
      <c r="N75" s="26"/>
      <c r="O75" s="24" t="s">
        <v>10</v>
      </c>
      <c r="P75" s="28">
        <v>-122.28</v>
      </c>
      <c r="Q75" s="28">
        <f>ROUND(Q74+P75,5)</f>
        <v>-203.8</v>
      </c>
    </row>
    <row r="76" spans="1:17" x14ac:dyDescent="0.25">
      <c r="A76" s="29"/>
      <c r="B76" s="29"/>
      <c r="C76" s="29"/>
      <c r="D76" s="29"/>
      <c r="E76" s="29" t="s">
        <v>409</v>
      </c>
      <c r="F76" s="29"/>
      <c r="G76" s="29"/>
      <c r="H76" s="29"/>
      <c r="I76" s="30"/>
      <c r="J76" s="29"/>
      <c r="K76" s="29"/>
      <c r="L76" s="29"/>
      <c r="M76" s="29"/>
      <c r="N76" s="29"/>
      <c r="O76" s="29"/>
      <c r="P76" s="12">
        <f>ROUND(SUM(P73:P75),5)</f>
        <v>-203.8</v>
      </c>
      <c r="Q76" s="12">
        <f>Q75</f>
        <v>-203.8</v>
      </c>
    </row>
    <row r="77" spans="1:17" x14ac:dyDescent="0.25">
      <c r="A77" s="1"/>
      <c r="B77" s="1"/>
      <c r="C77" s="1"/>
      <c r="D77" s="1"/>
      <c r="E77" s="1" t="s">
        <v>155</v>
      </c>
      <c r="F77" s="1"/>
      <c r="G77" s="1"/>
      <c r="H77" s="1"/>
      <c r="I77" s="22"/>
      <c r="J77" s="1"/>
      <c r="K77" s="1"/>
      <c r="L77" s="1"/>
      <c r="M77" s="1"/>
      <c r="N77" s="1"/>
      <c r="O77" s="1"/>
      <c r="P77" s="23"/>
      <c r="Q77" s="23"/>
    </row>
    <row r="78" spans="1:17" x14ac:dyDescent="0.25">
      <c r="A78" s="24"/>
      <c r="B78" s="24"/>
      <c r="C78" s="24"/>
      <c r="D78" s="24"/>
      <c r="E78" s="24"/>
      <c r="F78" s="24"/>
      <c r="G78" s="24"/>
      <c r="H78" s="24" t="s">
        <v>471</v>
      </c>
      <c r="I78" s="25">
        <v>45688</v>
      </c>
      <c r="J78" s="24" t="s">
        <v>484</v>
      </c>
      <c r="K78" s="24" t="s">
        <v>550</v>
      </c>
      <c r="L78" s="24" t="s">
        <v>627</v>
      </c>
      <c r="M78" s="24" t="s">
        <v>712</v>
      </c>
      <c r="N78" s="26"/>
      <c r="O78" s="24" t="s">
        <v>10</v>
      </c>
      <c r="P78" s="27">
        <v>0</v>
      </c>
      <c r="Q78" s="27">
        <f>ROUND(Q77+P78,5)</f>
        <v>0</v>
      </c>
    </row>
    <row r="79" spans="1:17" ht="15.75" thickBot="1" x14ac:dyDescent="0.3">
      <c r="A79" s="24"/>
      <c r="B79" s="24"/>
      <c r="C79" s="24"/>
      <c r="D79" s="24"/>
      <c r="E79" s="24"/>
      <c r="F79" s="24"/>
      <c r="G79" s="24"/>
      <c r="H79" s="24" t="s">
        <v>471</v>
      </c>
      <c r="I79" s="25">
        <v>45688</v>
      </c>
      <c r="J79" s="24" t="s">
        <v>485</v>
      </c>
      <c r="K79" s="24" t="s">
        <v>551</v>
      </c>
      <c r="L79" s="24" t="s">
        <v>627</v>
      </c>
      <c r="M79" s="24" t="s">
        <v>712</v>
      </c>
      <c r="N79" s="26"/>
      <c r="O79" s="24" t="s">
        <v>10</v>
      </c>
      <c r="P79" s="28">
        <v>-3671.08</v>
      </c>
      <c r="Q79" s="28">
        <f>ROUND(Q78+P79,5)</f>
        <v>-3671.08</v>
      </c>
    </row>
    <row r="80" spans="1:17" x14ac:dyDescent="0.25">
      <c r="A80" s="29"/>
      <c r="B80" s="29"/>
      <c r="C80" s="29"/>
      <c r="D80" s="29"/>
      <c r="E80" s="29" t="s">
        <v>410</v>
      </c>
      <c r="F80" s="29"/>
      <c r="G80" s="29"/>
      <c r="H80" s="29"/>
      <c r="I80" s="30"/>
      <c r="J80" s="29"/>
      <c r="K80" s="29"/>
      <c r="L80" s="29"/>
      <c r="M80" s="29"/>
      <c r="N80" s="29"/>
      <c r="O80" s="29"/>
      <c r="P80" s="12">
        <f>ROUND(SUM(P77:P79),5)</f>
        <v>-3671.08</v>
      </c>
      <c r="Q80" s="12">
        <f>Q79</f>
        <v>-3671.08</v>
      </c>
    </row>
    <row r="81" spans="1:17" x14ac:dyDescent="0.25">
      <c r="A81" s="1"/>
      <c r="B81" s="1"/>
      <c r="C81" s="1"/>
      <c r="D81" s="1"/>
      <c r="E81" s="1" t="s">
        <v>156</v>
      </c>
      <c r="F81" s="1"/>
      <c r="G81" s="1"/>
      <c r="H81" s="1"/>
      <c r="I81" s="22"/>
      <c r="J81" s="1"/>
      <c r="K81" s="1"/>
      <c r="L81" s="1"/>
      <c r="M81" s="1"/>
      <c r="N81" s="1"/>
      <c r="O81" s="1"/>
      <c r="P81" s="23"/>
      <c r="Q81" s="23"/>
    </row>
    <row r="82" spans="1:17" x14ac:dyDescent="0.25">
      <c r="A82" s="1"/>
      <c r="B82" s="1"/>
      <c r="C82" s="1"/>
      <c r="D82" s="1"/>
      <c r="E82" s="1"/>
      <c r="F82" s="1" t="s">
        <v>157</v>
      </c>
      <c r="G82" s="1"/>
      <c r="H82" s="1"/>
      <c r="I82" s="22"/>
      <c r="J82" s="1"/>
      <c r="K82" s="1"/>
      <c r="L82" s="1"/>
      <c r="M82" s="1"/>
      <c r="N82" s="1"/>
      <c r="O82" s="1"/>
      <c r="P82" s="23"/>
      <c r="Q82" s="23"/>
    </row>
    <row r="83" spans="1:17" x14ac:dyDescent="0.25">
      <c r="A83" s="24"/>
      <c r="B83" s="24"/>
      <c r="C83" s="24"/>
      <c r="D83" s="24"/>
      <c r="E83" s="24"/>
      <c r="F83" s="24"/>
      <c r="G83" s="24"/>
      <c r="H83" s="24" t="s">
        <v>471</v>
      </c>
      <c r="I83" s="25">
        <v>45688</v>
      </c>
      <c r="J83" s="24" t="s">
        <v>486</v>
      </c>
      <c r="K83" s="24" t="s">
        <v>552</v>
      </c>
      <c r="L83" s="24" t="s">
        <v>627</v>
      </c>
      <c r="M83" s="24" t="s">
        <v>712</v>
      </c>
      <c r="N83" s="26"/>
      <c r="O83" s="24" t="s">
        <v>10</v>
      </c>
      <c r="P83" s="27">
        <v>-12630.12</v>
      </c>
      <c r="Q83" s="27">
        <f>ROUND(Q82+P83,5)</f>
        <v>-12630.12</v>
      </c>
    </row>
    <row r="84" spans="1:17" x14ac:dyDescent="0.25">
      <c r="A84" s="24"/>
      <c r="B84" s="24"/>
      <c r="C84" s="24"/>
      <c r="D84" s="24"/>
      <c r="E84" s="24"/>
      <c r="F84" s="24"/>
      <c r="G84" s="24"/>
      <c r="H84" s="24" t="s">
        <v>471</v>
      </c>
      <c r="I84" s="25">
        <v>45688</v>
      </c>
      <c r="J84" s="24" t="s">
        <v>486</v>
      </c>
      <c r="K84" s="24" t="s">
        <v>552</v>
      </c>
      <c r="L84" s="24" t="s">
        <v>627</v>
      </c>
      <c r="M84" s="24" t="s">
        <v>712</v>
      </c>
      <c r="N84" s="26"/>
      <c r="O84" s="24" t="s">
        <v>10</v>
      </c>
      <c r="P84" s="27">
        <v>0</v>
      </c>
      <c r="Q84" s="27">
        <f>ROUND(Q83+P84,5)</f>
        <v>-12630.12</v>
      </c>
    </row>
    <row r="85" spans="1:17" x14ac:dyDescent="0.25">
      <c r="A85" s="24"/>
      <c r="B85" s="24"/>
      <c r="C85" s="24"/>
      <c r="D85" s="24"/>
      <c r="E85" s="24"/>
      <c r="F85" s="24"/>
      <c r="G85" s="24"/>
      <c r="H85" s="24" t="s">
        <v>471</v>
      </c>
      <c r="I85" s="25">
        <v>45688</v>
      </c>
      <c r="J85" s="24" t="s">
        <v>486</v>
      </c>
      <c r="K85" s="24" t="s">
        <v>552</v>
      </c>
      <c r="L85" s="24" t="s">
        <v>627</v>
      </c>
      <c r="M85" s="24" t="s">
        <v>712</v>
      </c>
      <c r="N85" s="26"/>
      <c r="O85" s="24" t="s">
        <v>10</v>
      </c>
      <c r="P85" s="27">
        <v>0</v>
      </c>
      <c r="Q85" s="27">
        <f>ROUND(Q84+P85,5)</f>
        <v>-12630.12</v>
      </c>
    </row>
    <row r="86" spans="1:17" ht="15.75" thickBot="1" x14ac:dyDescent="0.3">
      <c r="A86" s="24"/>
      <c r="B86" s="24"/>
      <c r="C86" s="24"/>
      <c r="D86" s="24"/>
      <c r="E86" s="24"/>
      <c r="F86" s="24"/>
      <c r="G86" s="24"/>
      <c r="H86" s="24" t="s">
        <v>471</v>
      </c>
      <c r="I86" s="25">
        <v>45688</v>
      </c>
      <c r="J86" s="24" t="s">
        <v>486</v>
      </c>
      <c r="K86" s="24" t="s">
        <v>552</v>
      </c>
      <c r="L86" s="24" t="s">
        <v>627</v>
      </c>
      <c r="M86" s="24" t="s">
        <v>712</v>
      </c>
      <c r="N86" s="26"/>
      <c r="O86" s="24" t="s">
        <v>10</v>
      </c>
      <c r="P86" s="28">
        <v>0</v>
      </c>
      <c r="Q86" s="28">
        <f>ROUND(Q85+P86,5)</f>
        <v>-12630.12</v>
      </c>
    </row>
    <row r="87" spans="1:17" x14ac:dyDescent="0.25">
      <c r="A87" s="29"/>
      <c r="B87" s="29"/>
      <c r="C87" s="29"/>
      <c r="D87" s="29"/>
      <c r="E87" s="29"/>
      <c r="F87" s="29" t="s">
        <v>411</v>
      </c>
      <c r="G87" s="29"/>
      <c r="H87" s="29"/>
      <c r="I87" s="30"/>
      <c r="J87" s="29"/>
      <c r="K87" s="29"/>
      <c r="L87" s="29"/>
      <c r="M87" s="29"/>
      <c r="N87" s="29"/>
      <c r="O87" s="29"/>
      <c r="P87" s="12">
        <f>ROUND(SUM(P82:P86),5)</f>
        <v>-12630.12</v>
      </c>
      <c r="Q87" s="12">
        <f>Q86</f>
        <v>-12630.12</v>
      </c>
    </row>
    <row r="88" spans="1:17" x14ac:dyDescent="0.25">
      <c r="A88" s="1"/>
      <c r="B88" s="1"/>
      <c r="C88" s="1"/>
      <c r="D88" s="1"/>
      <c r="E88" s="1"/>
      <c r="F88" s="1" t="s">
        <v>158</v>
      </c>
      <c r="G88" s="1"/>
      <c r="H88" s="1"/>
      <c r="I88" s="22"/>
      <c r="J88" s="1"/>
      <c r="K88" s="1"/>
      <c r="L88" s="1"/>
      <c r="M88" s="1"/>
      <c r="N88" s="1"/>
      <c r="O88" s="1"/>
      <c r="P88" s="23"/>
      <c r="Q88" s="23"/>
    </row>
    <row r="89" spans="1:17" ht="15.75" thickBot="1" x14ac:dyDescent="0.3">
      <c r="A89" s="21"/>
      <c r="B89" s="21"/>
      <c r="C89" s="21"/>
      <c r="D89" s="21"/>
      <c r="E89" s="21"/>
      <c r="F89" s="21"/>
      <c r="G89" s="24"/>
      <c r="H89" s="24" t="s">
        <v>471</v>
      </c>
      <c r="I89" s="25">
        <v>45688</v>
      </c>
      <c r="J89" s="24" t="s">
        <v>486</v>
      </c>
      <c r="K89" s="24" t="s">
        <v>552</v>
      </c>
      <c r="L89" s="24" t="s">
        <v>627</v>
      </c>
      <c r="M89" s="24" t="s">
        <v>712</v>
      </c>
      <c r="N89" s="26"/>
      <c r="O89" s="24" t="s">
        <v>10</v>
      </c>
      <c r="P89" s="28">
        <v>-1326.16</v>
      </c>
      <c r="Q89" s="28">
        <f>ROUND(Q88+P89,5)</f>
        <v>-1326.16</v>
      </c>
    </row>
    <row r="90" spans="1:17" x14ac:dyDescent="0.25">
      <c r="A90" s="29"/>
      <c r="B90" s="29"/>
      <c r="C90" s="29"/>
      <c r="D90" s="29"/>
      <c r="E90" s="29"/>
      <c r="F90" s="29" t="s">
        <v>412</v>
      </c>
      <c r="G90" s="29"/>
      <c r="H90" s="29"/>
      <c r="I90" s="30"/>
      <c r="J90" s="29"/>
      <c r="K90" s="29"/>
      <c r="L90" s="29"/>
      <c r="M90" s="29"/>
      <c r="N90" s="29"/>
      <c r="O90" s="29"/>
      <c r="P90" s="12">
        <f>ROUND(SUM(P88:P89),5)</f>
        <v>-1326.16</v>
      </c>
      <c r="Q90" s="12">
        <f>Q89</f>
        <v>-1326.16</v>
      </c>
    </row>
    <row r="91" spans="1:17" x14ac:dyDescent="0.25">
      <c r="A91" s="1"/>
      <c r="B91" s="1"/>
      <c r="C91" s="1"/>
      <c r="D91" s="1"/>
      <c r="E91" s="1"/>
      <c r="F91" s="1" t="s">
        <v>159</v>
      </c>
      <c r="G91" s="1"/>
      <c r="H91" s="1"/>
      <c r="I91" s="22"/>
      <c r="J91" s="1"/>
      <c r="K91" s="1"/>
      <c r="L91" s="1"/>
      <c r="M91" s="1"/>
      <c r="N91" s="1"/>
      <c r="O91" s="1"/>
      <c r="P91" s="23"/>
      <c r="Q91" s="23"/>
    </row>
    <row r="92" spans="1:17" ht="15.75" thickBot="1" x14ac:dyDescent="0.3">
      <c r="A92" s="21"/>
      <c r="B92" s="21"/>
      <c r="C92" s="21"/>
      <c r="D92" s="21"/>
      <c r="E92" s="21"/>
      <c r="F92" s="21"/>
      <c r="G92" s="24"/>
      <c r="H92" s="24" t="s">
        <v>471</v>
      </c>
      <c r="I92" s="25">
        <v>45688</v>
      </c>
      <c r="J92" s="24" t="s">
        <v>486</v>
      </c>
      <c r="K92" s="24" t="s">
        <v>552</v>
      </c>
      <c r="L92" s="24" t="s">
        <v>627</v>
      </c>
      <c r="M92" s="24" t="s">
        <v>712</v>
      </c>
      <c r="N92" s="26"/>
      <c r="O92" s="24" t="s">
        <v>10</v>
      </c>
      <c r="P92" s="27">
        <v>-479.94</v>
      </c>
      <c r="Q92" s="27">
        <f>ROUND(Q91+P92,5)</f>
        <v>-479.94</v>
      </c>
    </row>
    <row r="93" spans="1:17" ht="15.75" thickBot="1" x14ac:dyDescent="0.3">
      <c r="A93" s="29"/>
      <c r="B93" s="29"/>
      <c r="C93" s="29"/>
      <c r="D93" s="29"/>
      <c r="E93" s="29"/>
      <c r="F93" s="29" t="s">
        <v>413</v>
      </c>
      <c r="G93" s="29"/>
      <c r="H93" s="29"/>
      <c r="I93" s="30"/>
      <c r="J93" s="29"/>
      <c r="K93" s="29"/>
      <c r="L93" s="29"/>
      <c r="M93" s="29"/>
      <c r="N93" s="29"/>
      <c r="O93" s="29"/>
      <c r="P93" s="2">
        <f>ROUND(SUM(P91:P92),5)</f>
        <v>-479.94</v>
      </c>
      <c r="Q93" s="2">
        <f>Q92</f>
        <v>-479.94</v>
      </c>
    </row>
    <row r="94" spans="1:17" x14ac:dyDescent="0.25">
      <c r="A94" s="29"/>
      <c r="B94" s="29"/>
      <c r="C94" s="29"/>
      <c r="D94" s="29"/>
      <c r="E94" s="29" t="s">
        <v>166</v>
      </c>
      <c r="F94" s="29"/>
      <c r="G94" s="29"/>
      <c r="H94" s="29"/>
      <c r="I94" s="30"/>
      <c r="J94" s="29"/>
      <c r="K94" s="29"/>
      <c r="L94" s="29"/>
      <c r="M94" s="29"/>
      <c r="N94" s="29"/>
      <c r="O94" s="29"/>
      <c r="P94" s="12">
        <f>ROUND(P87+P90+P93,5)</f>
        <v>-14436.22</v>
      </c>
      <c r="Q94" s="12">
        <f>ROUND(Q87+Q90+Q93,5)</f>
        <v>-14436.22</v>
      </c>
    </row>
    <row r="95" spans="1:17" x14ac:dyDescent="0.25">
      <c r="A95" s="1"/>
      <c r="B95" s="1"/>
      <c r="C95" s="1"/>
      <c r="D95" s="1"/>
      <c r="E95" s="1" t="s">
        <v>167</v>
      </c>
      <c r="F95" s="1"/>
      <c r="G95" s="1"/>
      <c r="H95" s="1"/>
      <c r="I95" s="22"/>
      <c r="J95" s="1"/>
      <c r="K95" s="1"/>
      <c r="L95" s="1"/>
      <c r="M95" s="1"/>
      <c r="N95" s="1"/>
      <c r="O95" s="1"/>
      <c r="P95" s="23"/>
      <c r="Q95" s="23"/>
    </row>
    <row r="96" spans="1:17" x14ac:dyDescent="0.25">
      <c r="A96" s="24"/>
      <c r="B96" s="24"/>
      <c r="C96" s="24"/>
      <c r="D96" s="24"/>
      <c r="E96" s="24"/>
      <c r="F96" s="24"/>
      <c r="G96" s="24"/>
      <c r="H96" s="24" t="s">
        <v>471</v>
      </c>
      <c r="I96" s="25">
        <v>45688</v>
      </c>
      <c r="J96" s="24" t="s">
        <v>487</v>
      </c>
      <c r="K96" s="24" t="s">
        <v>553</v>
      </c>
      <c r="L96" s="24" t="s">
        <v>627</v>
      </c>
      <c r="M96" s="24" t="s">
        <v>712</v>
      </c>
      <c r="N96" s="26"/>
      <c r="O96" s="24" t="s">
        <v>10</v>
      </c>
      <c r="P96" s="27">
        <v>-10111.33</v>
      </c>
      <c r="Q96" s="27">
        <f t="shared" ref="Q96:Q109" si="2">ROUND(Q95+P96,5)</f>
        <v>-10111.33</v>
      </c>
    </row>
    <row r="97" spans="1:17" x14ac:dyDescent="0.25">
      <c r="A97" s="24"/>
      <c r="B97" s="24"/>
      <c r="C97" s="24"/>
      <c r="D97" s="24"/>
      <c r="E97" s="24"/>
      <c r="F97" s="24"/>
      <c r="G97" s="24"/>
      <c r="H97" s="24" t="s">
        <v>471</v>
      </c>
      <c r="I97" s="25">
        <v>45688</v>
      </c>
      <c r="J97" s="24" t="s">
        <v>487</v>
      </c>
      <c r="K97" s="24" t="s">
        <v>553</v>
      </c>
      <c r="L97" s="24" t="s">
        <v>627</v>
      </c>
      <c r="M97" s="24" t="s">
        <v>712</v>
      </c>
      <c r="N97" s="26"/>
      <c r="O97" s="24" t="s">
        <v>10</v>
      </c>
      <c r="P97" s="27">
        <v>0</v>
      </c>
      <c r="Q97" s="27">
        <f t="shared" si="2"/>
        <v>-10111.33</v>
      </c>
    </row>
    <row r="98" spans="1:17" x14ac:dyDescent="0.25">
      <c r="A98" s="24"/>
      <c r="B98" s="24"/>
      <c r="C98" s="24"/>
      <c r="D98" s="24"/>
      <c r="E98" s="24"/>
      <c r="F98" s="24"/>
      <c r="G98" s="24"/>
      <c r="H98" s="24" t="s">
        <v>471</v>
      </c>
      <c r="I98" s="25">
        <v>45688</v>
      </c>
      <c r="J98" s="24" t="s">
        <v>487</v>
      </c>
      <c r="K98" s="24" t="s">
        <v>553</v>
      </c>
      <c r="L98" s="24" t="s">
        <v>627</v>
      </c>
      <c r="M98" s="24" t="s">
        <v>712</v>
      </c>
      <c r="N98" s="26"/>
      <c r="O98" s="24" t="s">
        <v>10</v>
      </c>
      <c r="P98" s="27">
        <v>0</v>
      </c>
      <c r="Q98" s="27">
        <f t="shared" si="2"/>
        <v>-10111.33</v>
      </c>
    </row>
    <row r="99" spans="1:17" x14ac:dyDescent="0.25">
      <c r="A99" s="24"/>
      <c r="B99" s="24"/>
      <c r="C99" s="24"/>
      <c r="D99" s="24"/>
      <c r="E99" s="24"/>
      <c r="F99" s="24"/>
      <c r="G99" s="24"/>
      <c r="H99" s="24" t="s">
        <v>471</v>
      </c>
      <c r="I99" s="25">
        <v>45688</v>
      </c>
      <c r="J99" s="24" t="s">
        <v>487</v>
      </c>
      <c r="K99" s="24" t="s">
        <v>553</v>
      </c>
      <c r="L99" s="24" t="s">
        <v>627</v>
      </c>
      <c r="M99" s="24" t="s">
        <v>712</v>
      </c>
      <c r="N99" s="26"/>
      <c r="O99" s="24" t="s">
        <v>10</v>
      </c>
      <c r="P99" s="27">
        <v>0</v>
      </c>
      <c r="Q99" s="27">
        <f t="shared" si="2"/>
        <v>-10111.33</v>
      </c>
    </row>
    <row r="100" spans="1:17" x14ac:dyDescent="0.25">
      <c r="A100" s="24"/>
      <c r="B100" s="24"/>
      <c r="C100" s="24"/>
      <c r="D100" s="24"/>
      <c r="E100" s="24"/>
      <c r="F100" s="24"/>
      <c r="G100" s="24"/>
      <c r="H100" s="24" t="s">
        <v>471</v>
      </c>
      <c r="I100" s="25">
        <v>45688</v>
      </c>
      <c r="J100" s="24" t="s">
        <v>488</v>
      </c>
      <c r="K100" s="24" t="s">
        <v>554</v>
      </c>
      <c r="L100" s="24" t="s">
        <v>627</v>
      </c>
      <c r="M100" s="24" t="s">
        <v>712</v>
      </c>
      <c r="N100" s="26"/>
      <c r="O100" s="24" t="s">
        <v>10</v>
      </c>
      <c r="P100" s="27">
        <v>-8782.26</v>
      </c>
      <c r="Q100" s="27">
        <f t="shared" si="2"/>
        <v>-18893.59</v>
      </c>
    </row>
    <row r="101" spans="1:17" x14ac:dyDescent="0.25">
      <c r="A101" s="24"/>
      <c r="B101" s="24"/>
      <c r="C101" s="24"/>
      <c r="D101" s="24"/>
      <c r="E101" s="24"/>
      <c r="F101" s="24"/>
      <c r="G101" s="24"/>
      <c r="H101" s="24" t="s">
        <v>471</v>
      </c>
      <c r="I101" s="25">
        <v>45688</v>
      </c>
      <c r="J101" s="24" t="s">
        <v>488</v>
      </c>
      <c r="K101" s="24" t="s">
        <v>554</v>
      </c>
      <c r="L101" s="24" t="s">
        <v>627</v>
      </c>
      <c r="M101" s="24" t="s">
        <v>712</v>
      </c>
      <c r="N101" s="26"/>
      <c r="O101" s="24" t="s">
        <v>10</v>
      </c>
      <c r="P101" s="27">
        <v>-1329.07</v>
      </c>
      <c r="Q101" s="27">
        <f t="shared" si="2"/>
        <v>-20222.66</v>
      </c>
    </row>
    <row r="102" spans="1:17" x14ac:dyDescent="0.25">
      <c r="A102" s="24"/>
      <c r="B102" s="24"/>
      <c r="C102" s="24"/>
      <c r="D102" s="24"/>
      <c r="E102" s="24"/>
      <c r="F102" s="24"/>
      <c r="G102" s="24"/>
      <c r="H102" s="24" t="s">
        <v>471</v>
      </c>
      <c r="I102" s="25">
        <v>45688</v>
      </c>
      <c r="J102" s="24" t="s">
        <v>488</v>
      </c>
      <c r="K102" s="24" t="s">
        <v>554</v>
      </c>
      <c r="L102" s="24" t="s">
        <v>627</v>
      </c>
      <c r="M102" s="24" t="s">
        <v>712</v>
      </c>
      <c r="N102" s="26"/>
      <c r="O102" s="24" t="s">
        <v>10</v>
      </c>
      <c r="P102" s="27">
        <v>0</v>
      </c>
      <c r="Q102" s="27">
        <f t="shared" si="2"/>
        <v>-20222.66</v>
      </c>
    </row>
    <row r="103" spans="1:17" x14ac:dyDescent="0.25">
      <c r="A103" s="24"/>
      <c r="B103" s="24"/>
      <c r="C103" s="24"/>
      <c r="D103" s="24"/>
      <c r="E103" s="24"/>
      <c r="F103" s="24"/>
      <c r="G103" s="24"/>
      <c r="H103" s="24" t="s">
        <v>471</v>
      </c>
      <c r="I103" s="25">
        <v>45688</v>
      </c>
      <c r="J103" s="24" t="s">
        <v>488</v>
      </c>
      <c r="K103" s="24" t="s">
        <v>554</v>
      </c>
      <c r="L103" s="24" t="s">
        <v>627</v>
      </c>
      <c r="M103" s="24" t="s">
        <v>712</v>
      </c>
      <c r="N103" s="26"/>
      <c r="O103" s="24" t="s">
        <v>10</v>
      </c>
      <c r="P103" s="27">
        <v>0</v>
      </c>
      <c r="Q103" s="27">
        <f t="shared" si="2"/>
        <v>-20222.66</v>
      </c>
    </row>
    <row r="104" spans="1:17" x14ac:dyDescent="0.25">
      <c r="A104" s="24"/>
      <c r="B104" s="24"/>
      <c r="C104" s="24"/>
      <c r="D104" s="24"/>
      <c r="E104" s="24"/>
      <c r="F104" s="24"/>
      <c r="G104" s="24"/>
      <c r="H104" s="24" t="s">
        <v>471</v>
      </c>
      <c r="I104" s="25">
        <v>45688</v>
      </c>
      <c r="J104" s="24" t="s">
        <v>488</v>
      </c>
      <c r="K104" s="24" t="s">
        <v>554</v>
      </c>
      <c r="L104" s="24" t="s">
        <v>627</v>
      </c>
      <c r="M104" s="24" t="s">
        <v>712</v>
      </c>
      <c r="N104" s="26"/>
      <c r="O104" s="24" t="s">
        <v>10</v>
      </c>
      <c r="P104" s="27">
        <v>0</v>
      </c>
      <c r="Q104" s="27">
        <f t="shared" si="2"/>
        <v>-20222.66</v>
      </c>
    </row>
    <row r="105" spans="1:17" x14ac:dyDescent="0.25">
      <c r="A105" s="24"/>
      <c r="B105" s="24"/>
      <c r="C105" s="24"/>
      <c r="D105" s="24"/>
      <c r="E105" s="24"/>
      <c r="F105" s="24"/>
      <c r="G105" s="24"/>
      <c r="H105" s="24" t="s">
        <v>471</v>
      </c>
      <c r="I105" s="25">
        <v>45688</v>
      </c>
      <c r="J105" s="24" t="s">
        <v>489</v>
      </c>
      <c r="K105" s="24" t="s">
        <v>555</v>
      </c>
      <c r="L105" s="24" t="s">
        <v>627</v>
      </c>
      <c r="M105" s="24" t="s">
        <v>712</v>
      </c>
      <c r="N105" s="26"/>
      <c r="O105" s="24" t="s">
        <v>10</v>
      </c>
      <c r="P105" s="27">
        <v>-7678.53</v>
      </c>
      <c r="Q105" s="27">
        <f t="shared" si="2"/>
        <v>-27901.19</v>
      </c>
    </row>
    <row r="106" spans="1:17" x14ac:dyDescent="0.25">
      <c r="A106" s="24"/>
      <c r="B106" s="24"/>
      <c r="C106" s="24"/>
      <c r="D106" s="24"/>
      <c r="E106" s="24"/>
      <c r="F106" s="24"/>
      <c r="G106" s="24"/>
      <c r="H106" s="24" t="s">
        <v>471</v>
      </c>
      <c r="I106" s="25">
        <v>45688</v>
      </c>
      <c r="J106" s="24" t="s">
        <v>489</v>
      </c>
      <c r="K106" s="24" t="s">
        <v>555</v>
      </c>
      <c r="L106" s="24" t="s">
        <v>627</v>
      </c>
      <c r="M106" s="24" t="s">
        <v>712</v>
      </c>
      <c r="N106" s="26"/>
      <c r="O106" s="24" t="s">
        <v>10</v>
      </c>
      <c r="P106" s="27">
        <v>0</v>
      </c>
      <c r="Q106" s="27">
        <f t="shared" si="2"/>
        <v>-27901.19</v>
      </c>
    </row>
    <row r="107" spans="1:17" x14ac:dyDescent="0.25">
      <c r="A107" s="24"/>
      <c r="B107" s="24"/>
      <c r="C107" s="24"/>
      <c r="D107" s="24"/>
      <c r="E107" s="24"/>
      <c r="F107" s="24"/>
      <c r="G107" s="24"/>
      <c r="H107" s="24" t="s">
        <v>471</v>
      </c>
      <c r="I107" s="25">
        <v>45688</v>
      </c>
      <c r="J107" s="24" t="s">
        <v>489</v>
      </c>
      <c r="K107" s="24" t="s">
        <v>555</v>
      </c>
      <c r="L107" s="24" t="s">
        <v>627</v>
      </c>
      <c r="M107" s="24" t="s">
        <v>712</v>
      </c>
      <c r="N107" s="26"/>
      <c r="O107" s="24" t="s">
        <v>10</v>
      </c>
      <c r="P107" s="27">
        <v>-2432.8000000000002</v>
      </c>
      <c r="Q107" s="27">
        <f t="shared" si="2"/>
        <v>-30333.99</v>
      </c>
    </row>
    <row r="108" spans="1:17" x14ac:dyDescent="0.25">
      <c r="A108" s="24"/>
      <c r="B108" s="24"/>
      <c r="C108" s="24"/>
      <c r="D108" s="24"/>
      <c r="E108" s="24"/>
      <c r="F108" s="24"/>
      <c r="G108" s="24"/>
      <c r="H108" s="24" t="s">
        <v>471</v>
      </c>
      <c r="I108" s="25">
        <v>45688</v>
      </c>
      <c r="J108" s="24" t="s">
        <v>489</v>
      </c>
      <c r="K108" s="24" t="s">
        <v>555</v>
      </c>
      <c r="L108" s="24" t="s">
        <v>627</v>
      </c>
      <c r="M108" s="24" t="s">
        <v>712</v>
      </c>
      <c r="N108" s="26"/>
      <c r="O108" s="24" t="s">
        <v>10</v>
      </c>
      <c r="P108" s="27">
        <v>0</v>
      </c>
      <c r="Q108" s="27">
        <f t="shared" si="2"/>
        <v>-30333.99</v>
      </c>
    </row>
    <row r="109" spans="1:17" ht="15.75" thickBot="1" x14ac:dyDescent="0.3">
      <c r="A109" s="24"/>
      <c r="B109" s="24"/>
      <c r="C109" s="24"/>
      <c r="D109" s="24"/>
      <c r="E109" s="24"/>
      <c r="F109" s="24"/>
      <c r="G109" s="24"/>
      <c r="H109" s="24" t="s">
        <v>471</v>
      </c>
      <c r="I109" s="25">
        <v>45688</v>
      </c>
      <c r="J109" s="24" t="s">
        <v>489</v>
      </c>
      <c r="K109" s="24" t="s">
        <v>555</v>
      </c>
      <c r="L109" s="24" t="s">
        <v>627</v>
      </c>
      <c r="M109" s="24" t="s">
        <v>712</v>
      </c>
      <c r="N109" s="26"/>
      <c r="O109" s="24" t="s">
        <v>10</v>
      </c>
      <c r="P109" s="28">
        <v>0</v>
      </c>
      <c r="Q109" s="28">
        <f t="shared" si="2"/>
        <v>-30333.99</v>
      </c>
    </row>
    <row r="110" spans="1:17" x14ac:dyDescent="0.25">
      <c r="A110" s="29"/>
      <c r="B110" s="29"/>
      <c r="C110" s="29"/>
      <c r="D110" s="29"/>
      <c r="E110" s="29" t="s">
        <v>414</v>
      </c>
      <c r="F110" s="29"/>
      <c r="G110" s="29"/>
      <c r="H110" s="29"/>
      <c r="I110" s="30"/>
      <c r="J110" s="29"/>
      <c r="K110" s="29"/>
      <c r="L110" s="29"/>
      <c r="M110" s="29"/>
      <c r="N110" s="29"/>
      <c r="O110" s="29"/>
      <c r="P110" s="12">
        <f>ROUND(SUM(P95:P109),5)</f>
        <v>-30333.99</v>
      </c>
      <c r="Q110" s="12">
        <f>Q109</f>
        <v>-30333.99</v>
      </c>
    </row>
    <row r="111" spans="1:17" x14ac:dyDescent="0.25">
      <c r="A111" s="1"/>
      <c r="B111" s="1"/>
      <c r="C111" s="1"/>
      <c r="D111" s="1"/>
      <c r="E111" s="1" t="s">
        <v>170</v>
      </c>
      <c r="F111" s="1"/>
      <c r="G111" s="1"/>
      <c r="H111" s="1"/>
      <c r="I111" s="22"/>
      <c r="J111" s="1"/>
      <c r="K111" s="1"/>
      <c r="L111" s="1"/>
      <c r="M111" s="1"/>
      <c r="N111" s="1"/>
      <c r="O111" s="1"/>
      <c r="P111" s="23"/>
      <c r="Q111" s="23"/>
    </row>
    <row r="112" spans="1:17" ht="15.75" thickBot="1" x14ac:dyDescent="0.3">
      <c r="A112" s="21"/>
      <c r="B112" s="21"/>
      <c r="C112" s="21"/>
      <c r="D112" s="21"/>
      <c r="E112" s="21"/>
      <c r="F112" s="21"/>
      <c r="G112" s="24"/>
      <c r="H112" s="24" t="s">
        <v>471</v>
      </c>
      <c r="I112" s="25">
        <v>45688</v>
      </c>
      <c r="J112" s="24" t="s">
        <v>490</v>
      </c>
      <c r="K112" s="24" t="s">
        <v>556</v>
      </c>
      <c r="L112" s="24" t="s">
        <v>627</v>
      </c>
      <c r="M112" s="24" t="s">
        <v>712</v>
      </c>
      <c r="N112" s="26"/>
      <c r="O112" s="24" t="s">
        <v>10</v>
      </c>
      <c r="P112" s="28">
        <v>-8229.48</v>
      </c>
      <c r="Q112" s="28">
        <f>ROUND(Q111+P112,5)</f>
        <v>-8229.48</v>
      </c>
    </row>
    <row r="113" spans="1:17" x14ac:dyDescent="0.25">
      <c r="A113" s="29"/>
      <c r="B113" s="29"/>
      <c r="C113" s="29"/>
      <c r="D113" s="29"/>
      <c r="E113" s="29" t="s">
        <v>415</v>
      </c>
      <c r="F113" s="29"/>
      <c r="G113" s="29"/>
      <c r="H113" s="29"/>
      <c r="I113" s="30"/>
      <c r="J113" s="29"/>
      <c r="K113" s="29"/>
      <c r="L113" s="29"/>
      <c r="M113" s="29"/>
      <c r="N113" s="29"/>
      <c r="O113" s="29"/>
      <c r="P113" s="12">
        <f>ROUND(SUM(P111:P112),5)</f>
        <v>-8229.48</v>
      </c>
      <c r="Q113" s="12">
        <f>Q112</f>
        <v>-8229.48</v>
      </c>
    </row>
    <row r="114" spans="1:17" x14ac:dyDescent="0.25">
      <c r="A114" s="1"/>
      <c r="B114" s="1"/>
      <c r="C114" s="1"/>
      <c r="D114" s="1"/>
      <c r="E114" s="1" t="s">
        <v>171</v>
      </c>
      <c r="F114" s="1"/>
      <c r="G114" s="1"/>
      <c r="H114" s="1"/>
      <c r="I114" s="22"/>
      <c r="J114" s="1"/>
      <c r="K114" s="1"/>
      <c r="L114" s="1"/>
      <c r="M114" s="1"/>
      <c r="N114" s="1"/>
      <c r="O114" s="1"/>
      <c r="P114" s="23"/>
      <c r="Q114" s="23"/>
    </row>
    <row r="115" spans="1:17" ht="15.75" thickBot="1" x14ac:dyDescent="0.3">
      <c r="A115" s="21"/>
      <c r="B115" s="21"/>
      <c r="C115" s="21"/>
      <c r="D115" s="21"/>
      <c r="E115" s="21"/>
      <c r="F115" s="21"/>
      <c r="G115" s="24"/>
      <c r="H115" s="24" t="s">
        <v>469</v>
      </c>
      <c r="I115" s="25">
        <v>45671</v>
      </c>
      <c r="J115" s="24" t="s">
        <v>491</v>
      </c>
      <c r="K115" s="24" t="s">
        <v>557</v>
      </c>
      <c r="L115" s="24" t="s">
        <v>628</v>
      </c>
      <c r="M115" s="24" t="s">
        <v>712</v>
      </c>
      <c r="N115" s="26"/>
      <c r="O115" s="24" t="s">
        <v>40</v>
      </c>
      <c r="P115" s="28">
        <v>-1000</v>
      </c>
      <c r="Q115" s="28">
        <f>ROUND(Q114+P115,5)</f>
        <v>-1000</v>
      </c>
    </row>
    <row r="116" spans="1:17" x14ac:dyDescent="0.25">
      <c r="A116" s="29"/>
      <c r="B116" s="29"/>
      <c r="C116" s="29"/>
      <c r="D116" s="29"/>
      <c r="E116" s="29" t="s">
        <v>416</v>
      </c>
      <c r="F116" s="29"/>
      <c r="G116" s="29"/>
      <c r="H116" s="29"/>
      <c r="I116" s="30"/>
      <c r="J116" s="29"/>
      <c r="K116" s="29"/>
      <c r="L116" s="29"/>
      <c r="M116" s="29"/>
      <c r="N116" s="29"/>
      <c r="O116" s="29"/>
      <c r="P116" s="12">
        <f>ROUND(SUM(P114:P115),5)</f>
        <v>-1000</v>
      </c>
      <c r="Q116" s="12">
        <f>Q115</f>
        <v>-1000</v>
      </c>
    </row>
    <row r="117" spans="1:17" x14ac:dyDescent="0.25">
      <c r="A117" s="1"/>
      <c r="B117" s="1"/>
      <c r="C117" s="1"/>
      <c r="D117" s="1"/>
      <c r="E117" s="1" t="s">
        <v>172</v>
      </c>
      <c r="F117" s="1"/>
      <c r="G117" s="1"/>
      <c r="H117" s="1"/>
      <c r="I117" s="22"/>
      <c r="J117" s="1"/>
      <c r="K117" s="1"/>
      <c r="L117" s="1"/>
      <c r="M117" s="1"/>
      <c r="N117" s="1"/>
      <c r="O117" s="1"/>
      <c r="P117" s="23"/>
      <c r="Q117" s="23"/>
    </row>
    <row r="118" spans="1:17" x14ac:dyDescent="0.25">
      <c r="A118" s="24"/>
      <c r="B118" s="24"/>
      <c r="C118" s="24"/>
      <c r="D118" s="24"/>
      <c r="E118" s="24"/>
      <c r="F118" s="24"/>
      <c r="G118" s="24"/>
      <c r="H118" s="24" t="s">
        <v>471</v>
      </c>
      <c r="I118" s="25">
        <v>45688</v>
      </c>
      <c r="J118" s="24" t="s">
        <v>492</v>
      </c>
      <c r="K118" s="24" t="s">
        <v>558</v>
      </c>
      <c r="L118" s="24" t="s">
        <v>627</v>
      </c>
      <c r="M118" s="24" t="s">
        <v>712</v>
      </c>
      <c r="N118" s="26"/>
      <c r="O118" s="24" t="s">
        <v>10</v>
      </c>
      <c r="P118" s="27">
        <v>-7553.74</v>
      </c>
      <c r="Q118" s="27">
        <f>ROUND(Q117+P118,5)</f>
        <v>-7553.74</v>
      </c>
    </row>
    <row r="119" spans="1:17" x14ac:dyDescent="0.25">
      <c r="A119" s="24"/>
      <c r="B119" s="24"/>
      <c r="C119" s="24"/>
      <c r="D119" s="24"/>
      <c r="E119" s="24"/>
      <c r="F119" s="24"/>
      <c r="G119" s="24"/>
      <c r="H119" s="24" t="s">
        <v>471</v>
      </c>
      <c r="I119" s="25">
        <v>45688</v>
      </c>
      <c r="J119" s="24" t="s">
        <v>492</v>
      </c>
      <c r="K119" s="24" t="s">
        <v>558</v>
      </c>
      <c r="L119" s="24" t="s">
        <v>627</v>
      </c>
      <c r="M119" s="24" t="s">
        <v>712</v>
      </c>
      <c r="N119" s="26"/>
      <c r="O119" s="24" t="s">
        <v>10</v>
      </c>
      <c r="P119" s="27">
        <v>0</v>
      </c>
      <c r="Q119" s="27">
        <f>ROUND(Q118+P119,5)</f>
        <v>-7553.74</v>
      </c>
    </row>
    <row r="120" spans="1:17" x14ac:dyDescent="0.25">
      <c r="A120" s="24"/>
      <c r="B120" s="24"/>
      <c r="C120" s="24"/>
      <c r="D120" s="24"/>
      <c r="E120" s="24"/>
      <c r="F120" s="24"/>
      <c r="G120" s="24"/>
      <c r="H120" s="24" t="s">
        <v>471</v>
      </c>
      <c r="I120" s="25">
        <v>45688</v>
      </c>
      <c r="J120" s="24" t="s">
        <v>492</v>
      </c>
      <c r="K120" s="24" t="s">
        <v>558</v>
      </c>
      <c r="L120" s="24" t="s">
        <v>627</v>
      </c>
      <c r="M120" s="24" t="s">
        <v>712</v>
      </c>
      <c r="N120" s="26"/>
      <c r="O120" s="24" t="s">
        <v>10</v>
      </c>
      <c r="P120" s="27">
        <v>0</v>
      </c>
      <c r="Q120" s="27">
        <f>ROUND(Q119+P120,5)</f>
        <v>-7553.74</v>
      </c>
    </row>
    <row r="121" spans="1:17" x14ac:dyDescent="0.25">
      <c r="A121" s="24"/>
      <c r="B121" s="24"/>
      <c r="C121" s="24"/>
      <c r="D121" s="24"/>
      <c r="E121" s="24"/>
      <c r="F121" s="24"/>
      <c r="G121" s="24"/>
      <c r="H121" s="24" t="s">
        <v>471</v>
      </c>
      <c r="I121" s="25">
        <v>45688</v>
      </c>
      <c r="J121" s="24" t="s">
        <v>492</v>
      </c>
      <c r="K121" s="24" t="s">
        <v>558</v>
      </c>
      <c r="L121" s="24" t="s">
        <v>627</v>
      </c>
      <c r="M121" s="24" t="s">
        <v>712</v>
      </c>
      <c r="N121" s="26"/>
      <c r="O121" s="24" t="s">
        <v>10</v>
      </c>
      <c r="P121" s="27">
        <v>0</v>
      </c>
      <c r="Q121" s="27">
        <f>ROUND(Q120+P121,5)</f>
        <v>-7553.74</v>
      </c>
    </row>
    <row r="122" spans="1:17" ht="15.75" thickBot="1" x14ac:dyDescent="0.3">
      <c r="A122" s="24"/>
      <c r="B122" s="24"/>
      <c r="C122" s="24"/>
      <c r="D122" s="24"/>
      <c r="E122" s="24"/>
      <c r="F122" s="24"/>
      <c r="G122" s="24"/>
      <c r="H122" s="24" t="s">
        <v>471</v>
      </c>
      <c r="I122" s="25">
        <v>45688</v>
      </c>
      <c r="J122" s="24" t="s">
        <v>492</v>
      </c>
      <c r="K122" s="24" t="s">
        <v>558</v>
      </c>
      <c r="L122" s="24" t="s">
        <v>627</v>
      </c>
      <c r="M122" s="24" t="s">
        <v>712</v>
      </c>
      <c r="N122" s="26"/>
      <c r="O122" s="24" t="s">
        <v>10</v>
      </c>
      <c r="P122" s="27">
        <v>-1166.5999999999999</v>
      </c>
      <c r="Q122" s="27">
        <f>ROUND(Q121+P122,5)</f>
        <v>-8720.34</v>
      </c>
    </row>
    <row r="123" spans="1:17" ht="15.75" thickBot="1" x14ac:dyDescent="0.3">
      <c r="A123" s="29"/>
      <c r="B123" s="29"/>
      <c r="C123" s="29"/>
      <c r="D123" s="29"/>
      <c r="E123" s="29" t="s">
        <v>417</v>
      </c>
      <c r="F123" s="29"/>
      <c r="G123" s="29"/>
      <c r="H123" s="29"/>
      <c r="I123" s="30"/>
      <c r="J123" s="29"/>
      <c r="K123" s="29"/>
      <c r="L123" s="29"/>
      <c r="M123" s="29"/>
      <c r="N123" s="29"/>
      <c r="O123" s="29"/>
      <c r="P123" s="2">
        <f>ROUND(SUM(P117:P122),5)</f>
        <v>-8720.34</v>
      </c>
      <c r="Q123" s="2">
        <f>Q122</f>
        <v>-8720.34</v>
      </c>
    </row>
    <row r="124" spans="1:17" x14ac:dyDescent="0.25">
      <c r="A124" s="29"/>
      <c r="B124" s="29"/>
      <c r="C124" s="29"/>
      <c r="D124" s="29" t="s">
        <v>174</v>
      </c>
      <c r="E124" s="29"/>
      <c r="F124" s="29"/>
      <c r="G124" s="29"/>
      <c r="H124" s="29"/>
      <c r="I124" s="30"/>
      <c r="J124" s="29"/>
      <c r="K124" s="29"/>
      <c r="L124" s="29"/>
      <c r="M124" s="29"/>
      <c r="N124" s="29"/>
      <c r="O124" s="29"/>
      <c r="P124" s="12">
        <f>ROUND(P76+P80+P94+P110+P113+P116+P123,5)</f>
        <v>-66594.91</v>
      </c>
      <c r="Q124" s="12">
        <f>ROUND(Q76+Q80+Q94+Q110+Q113+Q116+Q123,5)</f>
        <v>-66594.91</v>
      </c>
    </row>
    <row r="125" spans="1:17" x14ac:dyDescent="0.25">
      <c r="A125" s="1"/>
      <c r="B125" s="1"/>
      <c r="C125" s="1"/>
      <c r="D125" s="1" t="s">
        <v>175</v>
      </c>
      <c r="E125" s="1"/>
      <c r="F125" s="1"/>
      <c r="G125" s="1"/>
      <c r="H125" s="1"/>
      <c r="I125" s="22"/>
      <c r="J125" s="1"/>
      <c r="K125" s="1"/>
      <c r="L125" s="1"/>
      <c r="M125" s="1"/>
      <c r="N125" s="1"/>
      <c r="O125" s="1"/>
      <c r="P125" s="23"/>
      <c r="Q125" s="23"/>
    </row>
    <row r="126" spans="1:17" ht="15.75" thickBot="1" x14ac:dyDescent="0.3">
      <c r="A126" s="21"/>
      <c r="B126" s="21"/>
      <c r="C126" s="21"/>
      <c r="D126" s="21"/>
      <c r="E126" s="21"/>
      <c r="F126" s="21"/>
      <c r="G126" s="24"/>
      <c r="H126" s="24" t="s">
        <v>471</v>
      </c>
      <c r="I126" s="25">
        <v>45688</v>
      </c>
      <c r="J126" s="24" t="s">
        <v>485</v>
      </c>
      <c r="K126" s="24" t="s">
        <v>551</v>
      </c>
      <c r="L126" s="24" t="s">
        <v>627</v>
      </c>
      <c r="M126" s="24" t="s">
        <v>712</v>
      </c>
      <c r="N126" s="26"/>
      <c r="O126" s="24" t="s">
        <v>10</v>
      </c>
      <c r="P126" s="28">
        <v>-8.08</v>
      </c>
      <c r="Q126" s="28">
        <f>ROUND(Q125+P126,5)</f>
        <v>-8.08</v>
      </c>
    </row>
    <row r="127" spans="1:17" x14ac:dyDescent="0.25">
      <c r="A127" s="29"/>
      <c r="B127" s="29"/>
      <c r="C127" s="29"/>
      <c r="D127" s="29" t="s">
        <v>418</v>
      </c>
      <c r="E127" s="29"/>
      <c r="F127" s="29"/>
      <c r="G127" s="29"/>
      <c r="H127" s="29"/>
      <c r="I127" s="30"/>
      <c r="J127" s="29"/>
      <c r="K127" s="29"/>
      <c r="L127" s="29"/>
      <c r="M127" s="29"/>
      <c r="N127" s="29"/>
      <c r="O127" s="29"/>
      <c r="P127" s="12">
        <f>ROUND(SUM(P125:P126),5)</f>
        <v>-8.08</v>
      </c>
      <c r="Q127" s="12">
        <f>Q126</f>
        <v>-8.08</v>
      </c>
    </row>
    <row r="128" spans="1:17" x14ac:dyDescent="0.25">
      <c r="A128" s="1"/>
      <c r="B128" s="1"/>
      <c r="C128" s="1"/>
      <c r="D128" s="1" t="s">
        <v>176</v>
      </c>
      <c r="E128" s="1"/>
      <c r="F128" s="1"/>
      <c r="G128" s="1"/>
      <c r="H128" s="1"/>
      <c r="I128" s="22"/>
      <c r="J128" s="1"/>
      <c r="K128" s="1"/>
      <c r="L128" s="1"/>
      <c r="M128" s="1"/>
      <c r="N128" s="1"/>
      <c r="O128" s="1"/>
      <c r="P128" s="23"/>
      <c r="Q128" s="23"/>
    </row>
    <row r="129" spans="1:17" x14ac:dyDescent="0.25">
      <c r="A129" s="1"/>
      <c r="B129" s="1"/>
      <c r="C129" s="1"/>
      <c r="D129" s="1"/>
      <c r="E129" s="1" t="s">
        <v>177</v>
      </c>
      <c r="F129" s="1"/>
      <c r="G129" s="1"/>
      <c r="H129" s="1"/>
      <c r="I129" s="22"/>
      <c r="J129" s="1"/>
      <c r="K129" s="1"/>
      <c r="L129" s="1"/>
      <c r="M129" s="1"/>
      <c r="N129" s="1"/>
      <c r="O129" s="1"/>
      <c r="P129" s="23"/>
      <c r="Q129" s="23"/>
    </row>
    <row r="130" spans="1:17" x14ac:dyDescent="0.25">
      <c r="A130" s="24"/>
      <c r="B130" s="24"/>
      <c r="C130" s="24"/>
      <c r="D130" s="24"/>
      <c r="E130" s="24"/>
      <c r="F130" s="24"/>
      <c r="G130" s="24"/>
      <c r="H130" s="24" t="s">
        <v>471</v>
      </c>
      <c r="I130" s="25">
        <v>45688</v>
      </c>
      <c r="J130" s="24" t="s">
        <v>487</v>
      </c>
      <c r="K130" s="24" t="s">
        <v>553</v>
      </c>
      <c r="L130" s="24" t="s">
        <v>627</v>
      </c>
      <c r="M130" s="24" t="s">
        <v>712</v>
      </c>
      <c r="N130" s="26"/>
      <c r="O130" s="24" t="s">
        <v>10</v>
      </c>
      <c r="P130" s="27">
        <v>-7.07</v>
      </c>
      <c r="Q130" s="27">
        <f t="shared" ref="Q130:Q135" si="3">ROUND(Q129+P130,5)</f>
        <v>-7.07</v>
      </c>
    </row>
    <row r="131" spans="1:17" x14ac:dyDescent="0.25">
      <c r="A131" s="24"/>
      <c r="B131" s="24"/>
      <c r="C131" s="24"/>
      <c r="D131" s="24"/>
      <c r="E131" s="24"/>
      <c r="F131" s="24"/>
      <c r="G131" s="24"/>
      <c r="H131" s="24" t="s">
        <v>471</v>
      </c>
      <c r="I131" s="25">
        <v>45688</v>
      </c>
      <c r="J131" s="24" t="s">
        <v>492</v>
      </c>
      <c r="K131" s="24" t="s">
        <v>558</v>
      </c>
      <c r="L131" s="24" t="s">
        <v>627</v>
      </c>
      <c r="M131" s="24" t="s">
        <v>712</v>
      </c>
      <c r="N131" s="26"/>
      <c r="O131" s="24" t="s">
        <v>10</v>
      </c>
      <c r="P131" s="27">
        <v>-7.07</v>
      </c>
      <c r="Q131" s="27">
        <f t="shared" si="3"/>
        <v>-14.14</v>
      </c>
    </row>
    <row r="132" spans="1:17" x14ac:dyDescent="0.25">
      <c r="A132" s="24"/>
      <c r="B132" s="24"/>
      <c r="C132" s="24"/>
      <c r="D132" s="24"/>
      <c r="E132" s="24"/>
      <c r="F132" s="24"/>
      <c r="G132" s="24"/>
      <c r="H132" s="24" t="s">
        <v>471</v>
      </c>
      <c r="I132" s="25">
        <v>45688</v>
      </c>
      <c r="J132" s="24" t="s">
        <v>488</v>
      </c>
      <c r="K132" s="24" t="s">
        <v>554</v>
      </c>
      <c r="L132" s="24" t="s">
        <v>627</v>
      </c>
      <c r="M132" s="24" t="s">
        <v>712</v>
      </c>
      <c r="N132" s="26"/>
      <c r="O132" s="24" t="s">
        <v>10</v>
      </c>
      <c r="P132" s="27">
        <v>-7.07</v>
      </c>
      <c r="Q132" s="27">
        <f t="shared" si="3"/>
        <v>-21.21</v>
      </c>
    </row>
    <row r="133" spans="1:17" x14ac:dyDescent="0.25">
      <c r="A133" s="24"/>
      <c r="B133" s="24"/>
      <c r="C133" s="24"/>
      <c r="D133" s="24"/>
      <c r="E133" s="24"/>
      <c r="F133" s="24"/>
      <c r="G133" s="24"/>
      <c r="H133" s="24" t="s">
        <v>471</v>
      </c>
      <c r="I133" s="25">
        <v>45688</v>
      </c>
      <c r="J133" s="24" t="s">
        <v>486</v>
      </c>
      <c r="K133" s="24" t="s">
        <v>552</v>
      </c>
      <c r="L133" s="24" t="s">
        <v>627</v>
      </c>
      <c r="M133" s="24" t="s">
        <v>712</v>
      </c>
      <c r="N133" s="26"/>
      <c r="O133" s="24" t="s">
        <v>10</v>
      </c>
      <c r="P133" s="27">
        <v>-7.07</v>
      </c>
      <c r="Q133" s="27">
        <f t="shared" si="3"/>
        <v>-28.28</v>
      </c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471</v>
      </c>
      <c r="I134" s="25">
        <v>45688</v>
      </c>
      <c r="J134" s="24" t="s">
        <v>490</v>
      </c>
      <c r="K134" s="24" t="s">
        <v>556</v>
      </c>
      <c r="L134" s="24" t="s">
        <v>627</v>
      </c>
      <c r="M134" s="24" t="s">
        <v>712</v>
      </c>
      <c r="N134" s="26"/>
      <c r="O134" s="24" t="s">
        <v>10</v>
      </c>
      <c r="P134" s="27">
        <v>-7.07</v>
      </c>
      <c r="Q134" s="27">
        <f t="shared" si="3"/>
        <v>-35.35</v>
      </c>
    </row>
    <row r="135" spans="1:17" ht="15.75" thickBot="1" x14ac:dyDescent="0.3">
      <c r="A135" s="24"/>
      <c r="B135" s="24"/>
      <c r="C135" s="24"/>
      <c r="D135" s="24"/>
      <c r="E135" s="24"/>
      <c r="F135" s="24"/>
      <c r="G135" s="24"/>
      <c r="H135" s="24" t="s">
        <v>471</v>
      </c>
      <c r="I135" s="25">
        <v>45688</v>
      </c>
      <c r="J135" s="24" t="s">
        <v>489</v>
      </c>
      <c r="K135" s="24" t="s">
        <v>555</v>
      </c>
      <c r="L135" s="24" t="s">
        <v>627</v>
      </c>
      <c r="M135" s="24" t="s">
        <v>712</v>
      </c>
      <c r="N135" s="26"/>
      <c r="O135" s="24" t="s">
        <v>10</v>
      </c>
      <c r="P135" s="28">
        <v>-7.07</v>
      </c>
      <c r="Q135" s="28">
        <f t="shared" si="3"/>
        <v>-42.42</v>
      </c>
    </row>
    <row r="136" spans="1:17" x14ac:dyDescent="0.25">
      <c r="A136" s="29"/>
      <c r="B136" s="29"/>
      <c r="C136" s="29"/>
      <c r="D136" s="29"/>
      <c r="E136" s="29" t="s">
        <v>419</v>
      </c>
      <c r="F136" s="29"/>
      <c r="G136" s="29"/>
      <c r="H136" s="29"/>
      <c r="I136" s="30"/>
      <c r="J136" s="29"/>
      <c r="K136" s="29"/>
      <c r="L136" s="29"/>
      <c r="M136" s="29"/>
      <c r="N136" s="29"/>
      <c r="O136" s="29"/>
      <c r="P136" s="12">
        <f>ROUND(SUM(P129:P135),5)</f>
        <v>-42.42</v>
      </c>
      <c r="Q136" s="12">
        <f>Q135</f>
        <v>-42.42</v>
      </c>
    </row>
    <row r="137" spans="1:17" x14ac:dyDescent="0.25">
      <c r="A137" s="1"/>
      <c r="B137" s="1"/>
      <c r="C137" s="1"/>
      <c r="D137" s="1"/>
      <c r="E137" s="1" t="s">
        <v>178</v>
      </c>
      <c r="F137" s="1"/>
      <c r="G137" s="1"/>
      <c r="H137" s="1"/>
      <c r="I137" s="22"/>
      <c r="J137" s="1"/>
      <c r="K137" s="1"/>
      <c r="L137" s="1"/>
      <c r="M137" s="1"/>
      <c r="N137" s="1"/>
      <c r="O137" s="1"/>
      <c r="P137" s="23"/>
      <c r="Q137" s="23"/>
    </row>
    <row r="138" spans="1:17" x14ac:dyDescent="0.25">
      <c r="A138" s="24"/>
      <c r="B138" s="24"/>
      <c r="C138" s="24"/>
      <c r="D138" s="24"/>
      <c r="E138" s="24"/>
      <c r="F138" s="24"/>
      <c r="G138" s="24"/>
      <c r="H138" s="24" t="s">
        <v>471</v>
      </c>
      <c r="I138" s="25">
        <v>45688</v>
      </c>
      <c r="J138" s="24" t="s">
        <v>487</v>
      </c>
      <c r="K138" s="24" t="s">
        <v>553</v>
      </c>
      <c r="L138" s="24" t="s">
        <v>627</v>
      </c>
      <c r="M138" s="24" t="s">
        <v>712</v>
      </c>
      <c r="N138" s="26"/>
      <c r="O138" s="24" t="s">
        <v>10</v>
      </c>
      <c r="P138" s="27">
        <v>-1061.69</v>
      </c>
      <c r="Q138" s="27">
        <f>ROUND(Q137+P138,5)</f>
        <v>-1061.69</v>
      </c>
    </row>
    <row r="139" spans="1:17" x14ac:dyDescent="0.25">
      <c r="A139" s="24"/>
      <c r="B139" s="24"/>
      <c r="C139" s="24"/>
      <c r="D139" s="24"/>
      <c r="E139" s="24"/>
      <c r="F139" s="24"/>
      <c r="G139" s="24"/>
      <c r="H139" s="24" t="s">
        <v>471</v>
      </c>
      <c r="I139" s="25">
        <v>45688</v>
      </c>
      <c r="J139" s="24" t="s">
        <v>492</v>
      </c>
      <c r="K139" s="24" t="s">
        <v>558</v>
      </c>
      <c r="L139" s="24" t="s">
        <v>627</v>
      </c>
      <c r="M139" s="24" t="s">
        <v>712</v>
      </c>
      <c r="N139" s="26"/>
      <c r="O139" s="24" t="s">
        <v>10</v>
      </c>
      <c r="P139" s="27">
        <v>-915.64</v>
      </c>
      <c r="Q139" s="27">
        <f>ROUND(Q138+P139,5)</f>
        <v>-1977.33</v>
      </c>
    </row>
    <row r="140" spans="1:17" x14ac:dyDescent="0.25">
      <c r="A140" s="24"/>
      <c r="B140" s="24"/>
      <c r="C140" s="24"/>
      <c r="D140" s="24"/>
      <c r="E140" s="24"/>
      <c r="F140" s="24"/>
      <c r="G140" s="24"/>
      <c r="H140" s="24" t="s">
        <v>471</v>
      </c>
      <c r="I140" s="25">
        <v>45688</v>
      </c>
      <c r="J140" s="24" t="s">
        <v>488</v>
      </c>
      <c r="K140" s="24" t="s">
        <v>554</v>
      </c>
      <c r="L140" s="24" t="s">
        <v>627</v>
      </c>
      <c r="M140" s="24" t="s">
        <v>712</v>
      </c>
      <c r="N140" s="26"/>
      <c r="O140" s="24" t="s">
        <v>10</v>
      </c>
      <c r="P140" s="27">
        <v>-1061.69</v>
      </c>
      <c r="Q140" s="27">
        <f>ROUND(Q139+P140,5)</f>
        <v>-3039.02</v>
      </c>
    </row>
    <row r="141" spans="1:17" x14ac:dyDescent="0.25">
      <c r="A141" s="24"/>
      <c r="B141" s="24"/>
      <c r="C141" s="24"/>
      <c r="D141" s="24"/>
      <c r="E141" s="24"/>
      <c r="F141" s="24"/>
      <c r="G141" s="24"/>
      <c r="H141" s="24" t="s">
        <v>471</v>
      </c>
      <c r="I141" s="25">
        <v>45688</v>
      </c>
      <c r="J141" s="24" t="s">
        <v>490</v>
      </c>
      <c r="K141" s="24" t="s">
        <v>556</v>
      </c>
      <c r="L141" s="24" t="s">
        <v>627</v>
      </c>
      <c r="M141" s="24" t="s">
        <v>712</v>
      </c>
      <c r="N141" s="26"/>
      <c r="O141" s="24" t="s">
        <v>10</v>
      </c>
      <c r="P141" s="27">
        <v>-864.1</v>
      </c>
      <c r="Q141" s="27">
        <f>ROUND(Q140+P141,5)</f>
        <v>-3903.12</v>
      </c>
    </row>
    <row r="142" spans="1:17" ht="15.75" thickBot="1" x14ac:dyDescent="0.3">
      <c r="A142" s="24"/>
      <c r="B142" s="24"/>
      <c r="C142" s="24"/>
      <c r="D142" s="24"/>
      <c r="E142" s="24"/>
      <c r="F142" s="24"/>
      <c r="G142" s="24"/>
      <c r="H142" s="24" t="s">
        <v>471</v>
      </c>
      <c r="I142" s="25">
        <v>45688</v>
      </c>
      <c r="J142" s="24" t="s">
        <v>489</v>
      </c>
      <c r="K142" s="24" t="s">
        <v>555</v>
      </c>
      <c r="L142" s="24" t="s">
        <v>627</v>
      </c>
      <c r="M142" s="24" t="s">
        <v>712</v>
      </c>
      <c r="N142" s="26"/>
      <c r="O142" s="24" t="s">
        <v>10</v>
      </c>
      <c r="P142" s="28">
        <v>-1061.69</v>
      </c>
      <c r="Q142" s="28">
        <f>ROUND(Q141+P142,5)</f>
        <v>-4964.8100000000004</v>
      </c>
    </row>
    <row r="143" spans="1:17" x14ac:dyDescent="0.25">
      <c r="A143" s="29"/>
      <c r="B143" s="29"/>
      <c r="C143" s="29"/>
      <c r="D143" s="29"/>
      <c r="E143" s="29" t="s">
        <v>420</v>
      </c>
      <c r="F143" s="29"/>
      <c r="G143" s="29"/>
      <c r="H143" s="29"/>
      <c r="I143" s="30"/>
      <c r="J143" s="29"/>
      <c r="K143" s="29"/>
      <c r="L143" s="29"/>
      <c r="M143" s="29"/>
      <c r="N143" s="29"/>
      <c r="O143" s="29"/>
      <c r="P143" s="12">
        <f>ROUND(SUM(P137:P142),5)</f>
        <v>-4964.8100000000004</v>
      </c>
      <c r="Q143" s="12">
        <f>Q142</f>
        <v>-4964.8100000000004</v>
      </c>
    </row>
    <row r="144" spans="1:17" x14ac:dyDescent="0.25">
      <c r="A144" s="1"/>
      <c r="B144" s="1"/>
      <c r="C144" s="1"/>
      <c r="D144" s="1"/>
      <c r="E144" s="1" t="s">
        <v>179</v>
      </c>
      <c r="F144" s="1"/>
      <c r="G144" s="1"/>
      <c r="H144" s="1"/>
      <c r="I144" s="22"/>
      <c r="J144" s="1"/>
      <c r="K144" s="1"/>
      <c r="L144" s="1"/>
      <c r="M144" s="1"/>
      <c r="N144" s="1"/>
      <c r="O144" s="1"/>
      <c r="P144" s="23"/>
      <c r="Q144" s="23"/>
    </row>
    <row r="145" spans="1:17" x14ac:dyDescent="0.25">
      <c r="A145" s="24"/>
      <c r="B145" s="24"/>
      <c r="C145" s="24"/>
      <c r="D145" s="24"/>
      <c r="E145" s="24"/>
      <c r="F145" s="24"/>
      <c r="G145" s="24"/>
      <c r="H145" s="24" t="s">
        <v>471</v>
      </c>
      <c r="I145" s="25">
        <v>45688</v>
      </c>
      <c r="J145" s="24" t="s">
        <v>487</v>
      </c>
      <c r="K145" s="24" t="s">
        <v>553</v>
      </c>
      <c r="L145" s="24" t="s">
        <v>627</v>
      </c>
      <c r="M145" s="24" t="s">
        <v>712</v>
      </c>
      <c r="N145" s="26"/>
      <c r="O145" s="24" t="s">
        <v>10</v>
      </c>
      <c r="P145" s="27">
        <v>-384.23</v>
      </c>
      <c r="Q145" s="27">
        <f>ROUND(Q144+P145,5)</f>
        <v>-384.23</v>
      </c>
    </row>
    <row r="146" spans="1:17" x14ac:dyDescent="0.25">
      <c r="A146" s="24"/>
      <c r="B146" s="24"/>
      <c r="C146" s="24"/>
      <c r="D146" s="24"/>
      <c r="E146" s="24"/>
      <c r="F146" s="24"/>
      <c r="G146" s="24"/>
      <c r="H146" s="24" t="s">
        <v>471</v>
      </c>
      <c r="I146" s="25">
        <v>45688</v>
      </c>
      <c r="J146" s="24" t="s">
        <v>492</v>
      </c>
      <c r="K146" s="24" t="s">
        <v>558</v>
      </c>
      <c r="L146" s="24" t="s">
        <v>627</v>
      </c>
      <c r="M146" s="24" t="s">
        <v>712</v>
      </c>
      <c r="N146" s="26"/>
      <c r="O146" s="24" t="s">
        <v>10</v>
      </c>
      <c r="P146" s="27">
        <v>-331.37</v>
      </c>
      <c r="Q146" s="27">
        <f>ROUND(Q145+P146,5)</f>
        <v>-715.6</v>
      </c>
    </row>
    <row r="147" spans="1:17" x14ac:dyDescent="0.25">
      <c r="A147" s="24"/>
      <c r="B147" s="24"/>
      <c r="C147" s="24"/>
      <c r="D147" s="24"/>
      <c r="E147" s="24"/>
      <c r="F147" s="24"/>
      <c r="G147" s="24"/>
      <c r="H147" s="24" t="s">
        <v>471</v>
      </c>
      <c r="I147" s="25">
        <v>45688</v>
      </c>
      <c r="J147" s="24" t="s">
        <v>488</v>
      </c>
      <c r="K147" s="24" t="s">
        <v>554</v>
      </c>
      <c r="L147" s="24" t="s">
        <v>627</v>
      </c>
      <c r="M147" s="24" t="s">
        <v>712</v>
      </c>
      <c r="N147" s="26"/>
      <c r="O147" s="24" t="s">
        <v>10</v>
      </c>
      <c r="P147" s="27">
        <v>-384.23</v>
      </c>
      <c r="Q147" s="27">
        <f>ROUND(Q146+P147,5)</f>
        <v>-1099.83</v>
      </c>
    </row>
    <row r="148" spans="1:17" ht="15.75" thickBot="1" x14ac:dyDescent="0.3">
      <c r="A148" s="24"/>
      <c r="B148" s="24"/>
      <c r="C148" s="24"/>
      <c r="D148" s="24"/>
      <c r="E148" s="24"/>
      <c r="F148" s="24"/>
      <c r="G148" s="24"/>
      <c r="H148" s="24" t="s">
        <v>471</v>
      </c>
      <c r="I148" s="25">
        <v>45688</v>
      </c>
      <c r="J148" s="24" t="s">
        <v>489</v>
      </c>
      <c r="K148" s="24" t="s">
        <v>555</v>
      </c>
      <c r="L148" s="24" t="s">
        <v>627</v>
      </c>
      <c r="M148" s="24" t="s">
        <v>712</v>
      </c>
      <c r="N148" s="26"/>
      <c r="O148" s="24" t="s">
        <v>10</v>
      </c>
      <c r="P148" s="28">
        <v>-384.23</v>
      </c>
      <c r="Q148" s="28">
        <f>ROUND(Q147+P148,5)</f>
        <v>-1484.06</v>
      </c>
    </row>
    <row r="149" spans="1:17" x14ac:dyDescent="0.25">
      <c r="A149" s="29"/>
      <c r="B149" s="29"/>
      <c r="C149" s="29"/>
      <c r="D149" s="29"/>
      <c r="E149" s="29" t="s">
        <v>421</v>
      </c>
      <c r="F149" s="29"/>
      <c r="G149" s="29"/>
      <c r="H149" s="29"/>
      <c r="I149" s="30"/>
      <c r="J149" s="29"/>
      <c r="K149" s="29"/>
      <c r="L149" s="29"/>
      <c r="M149" s="29"/>
      <c r="N149" s="29"/>
      <c r="O149" s="29"/>
      <c r="P149" s="12">
        <f>ROUND(SUM(P144:P148),5)</f>
        <v>-1484.06</v>
      </c>
      <c r="Q149" s="12">
        <f>Q148</f>
        <v>-1484.06</v>
      </c>
    </row>
    <row r="150" spans="1:17" x14ac:dyDescent="0.25">
      <c r="A150" s="1"/>
      <c r="B150" s="1"/>
      <c r="C150" s="1"/>
      <c r="D150" s="1"/>
      <c r="E150" s="1" t="s">
        <v>180</v>
      </c>
      <c r="F150" s="1"/>
      <c r="G150" s="1"/>
      <c r="H150" s="1"/>
      <c r="I150" s="22"/>
      <c r="J150" s="1"/>
      <c r="K150" s="1"/>
      <c r="L150" s="1"/>
      <c r="M150" s="1"/>
      <c r="N150" s="1"/>
      <c r="O150" s="1"/>
      <c r="P150" s="23"/>
      <c r="Q150" s="23"/>
    </row>
    <row r="151" spans="1:17" x14ac:dyDescent="0.25">
      <c r="A151" s="24"/>
      <c r="B151" s="24"/>
      <c r="C151" s="24"/>
      <c r="D151" s="24"/>
      <c r="E151" s="24"/>
      <c r="F151" s="24"/>
      <c r="G151" s="24"/>
      <c r="H151" s="24" t="s">
        <v>471</v>
      </c>
      <c r="I151" s="25">
        <v>45688</v>
      </c>
      <c r="J151" s="24" t="s">
        <v>487</v>
      </c>
      <c r="K151" s="24" t="s">
        <v>553</v>
      </c>
      <c r="L151" s="24" t="s">
        <v>627</v>
      </c>
      <c r="M151" s="24" t="s">
        <v>712</v>
      </c>
      <c r="N151" s="26"/>
      <c r="O151" s="24" t="s">
        <v>10</v>
      </c>
      <c r="P151" s="27">
        <v>-1816.5</v>
      </c>
      <c r="Q151" s="27">
        <f t="shared" ref="Q151:Q157" si="4">ROUND(Q150+P151,5)</f>
        <v>-1816.5</v>
      </c>
    </row>
    <row r="152" spans="1:17" x14ac:dyDescent="0.25">
      <c r="A152" s="24"/>
      <c r="B152" s="24"/>
      <c r="C152" s="24"/>
      <c r="D152" s="24"/>
      <c r="E152" s="24"/>
      <c r="F152" s="24"/>
      <c r="G152" s="24"/>
      <c r="H152" s="24" t="s">
        <v>471</v>
      </c>
      <c r="I152" s="25">
        <v>45688</v>
      </c>
      <c r="J152" s="24" t="s">
        <v>492</v>
      </c>
      <c r="K152" s="24" t="s">
        <v>558</v>
      </c>
      <c r="L152" s="24" t="s">
        <v>627</v>
      </c>
      <c r="M152" s="24" t="s">
        <v>712</v>
      </c>
      <c r="N152" s="26"/>
      <c r="O152" s="24" t="s">
        <v>10</v>
      </c>
      <c r="P152" s="27">
        <v>-897</v>
      </c>
      <c r="Q152" s="27">
        <f t="shared" si="4"/>
        <v>-2713.5</v>
      </c>
    </row>
    <row r="153" spans="1:17" x14ac:dyDescent="0.25">
      <c r="A153" s="24"/>
      <c r="B153" s="24"/>
      <c r="C153" s="24"/>
      <c r="D153" s="24"/>
      <c r="E153" s="24"/>
      <c r="F153" s="24"/>
      <c r="G153" s="24"/>
      <c r="H153" s="24" t="s">
        <v>471</v>
      </c>
      <c r="I153" s="25">
        <v>45688</v>
      </c>
      <c r="J153" s="24" t="s">
        <v>488</v>
      </c>
      <c r="K153" s="24" t="s">
        <v>554</v>
      </c>
      <c r="L153" s="24" t="s">
        <v>627</v>
      </c>
      <c r="M153" s="24" t="s">
        <v>712</v>
      </c>
      <c r="N153" s="26"/>
      <c r="O153" s="24" t="s">
        <v>10</v>
      </c>
      <c r="P153" s="27">
        <v>-1811</v>
      </c>
      <c r="Q153" s="27">
        <f t="shared" si="4"/>
        <v>-4524.5</v>
      </c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471</v>
      </c>
      <c r="I154" s="25">
        <v>45688</v>
      </c>
      <c r="J154" s="24" t="s">
        <v>486</v>
      </c>
      <c r="K154" s="24" t="s">
        <v>552</v>
      </c>
      <c r="L154" s="24" t="s">
        <v>627</v>
      </c>
      <c r="M154" s="24" t="s">
        <v>712</v>
      </c>
      <c r="N154" s="26"/>
      <c r="O154" s="24" t="s">
        <v>10</v>
      </c>
      <c r="P154" s="27">
        <v>-897</v>
      </c>
      <c r="Q154" s="27">
        <f t="shared" si="4"/>
        <v>-5421.5</v>
      </c>
    </row>
    <row r="155" spans="1:17" x14ac:dyDescent="0.25">
      <c r="A155" s="24"/>
      <c r="B155" s="24"/>
      <c r="C155" s="24"/>
      <c r="D155" s="24"/>
      <c r="E155" s="24"/>
      <c r="F155" s="24"/>
      <c r="G155" s="24"/>
      <c r="H155" s="24" t="s">
        <v>471</v>
      </c>
      <c r="I155" s="25">
        <v>45688</v>
      </c>
      <c r="J155" s="24" t="s">
        <v>490</v>
      </c>
      <c r="K155" s="24" t="s">
        <v>556</v>
      </c>
      <c r="L155" s="24" t="s">
        <v>627</v>
      </c>
      <c r="M155" s="24" t="s">
        <v>712</v>
      </c>
      <c r="N155" s="26"/>
      <c r="O155" s="24" t="s">
        <v>10</v>
      </c>
      <c r="P155" s="27">
        <v>-897</v>
      </c>
      <c r="Q155" s="27">
        <f t="shared" si="4"/>
        <v>-6318.5</v>
      </c>
    </row>
    <row r="156" spans="1:17" x14ac:dyDescent="0.25">
      <c r="A156" s="24"/>
      <c r="B156" s="24"/>
      <c r="C156" s="24"/>
      <c r="D156" s="24"/>
      <c r="E156" s="24"/>
      <c r="F156" s="24"/>
      <c r="G156" s="24"/>
      <c r="H156" s="24" t="s">
        <v>471</v>
      </c>
      <c r="I156" s="25">
        <v>45688</v>
      </c>
      <c r="J156" s="24" t="s">
        <v>489</v>
      </c>
      <c r="K156" s="24" t="s">
        <v>555</v>
      </c>
      <c r="L156" s="24" t="s">
        <v>627</v>
      </c>
      <c r="M156" s="24" t="s">
        <v>712</v>
      </c>
      <c r="N156" s="26"/>
      <c r="O156" s="24" t="s">
        <v>10</v>
      </c>
      <c r="P156" s="27">
        <v>-897</v>
      </c>
      <c r="Q156" s="27">
        <f t="shared" si="4"/>
        <v>-7215.5</v>
      </c>
    </row>
    <row r="157" spans="1:17" ht="15.75" thickBot="1" x14ac:dyDescent="0.3">
      <c r="A157" s="24"/>
      <c r="B157" s="24"/>
      <c r="C157" s="24"/>
      <c r="D157" s="24"/>
      <c r="E157" s="24"/>
      <c r="F157" s="24"/>
      <c r="G157" s="24"/>
      <c r="H157" s="24" t="s">
        <v>472</v>
      </c>
      <c r="I157" s="25">
        <v>45688</v>
      </c>
      <c r="J157" s="24" t="s">
        <v>493</v>
      </c>
      <c r="K157" s="24" t="s">
        <v>559</v>
      </c>
      <c r="L157" s="24" t="s">
        <v>629</v>
      </c>
      <c r="M157" s="24" t="s">
        <v>712</v>
      </c>
      <c r="N157" s="26"/>
      <c r="O157" s="24" t="s">
        <v>10</v>
      </c>
      <c r="P157" s="28">
        <v>-196</v>
      </c>
      <c r="Q157" s="28">
        <f t="shared" si="4"/>
        <v>-7411.5</v>
      </c>
    </row>
    <row r="158" spans="1:17" x14ac:dyDescent="0.25">
      <c r="A158" s="29"/>
      <c r="B158" s="29"/>
      <c r="C158" s="29"/>
      <c r="D158" s="29"/>
      <c r="E158" s="29" t="s">
        <v>422</v>
      </c>
      <c r="F158" s="29"/>
      <c r="G158" s="29"/>
      <c r="H158" s="29"/>
      <c r="I158" s="30"/>
      <c r="J158" s="29"/>
      <c r="K158" s="29"/>
      <c r="L158" s="29"/>
      <c r="M158" s="29"/>
      <c r="N158" s="29"/>
      <c r="O158" s="29"/>
      <c r="P158" s="12">
        <f>ROUND(SUM(P150:P157),5)</f>
        <v>-7411.5</v>
      </c>
      <c r="Q158" s="12">
        <f>Q157</f>
        <v>-7411.5</v>
      </c>
    </row>
    <row r="159" spans="1:17" x14ac:dyDescent="0.25">
      <c r="A159" s="1"/>
      <c r="B159" s="1"/>
      <c r="C159" s="1"/>
      <c r="D159" s="1"/>
      <c r="E159" s="1" t="s">
        <v>182</v>
      </c>
      <c r="F159" s="1"/>
      <c r="G159" s="1"/>
      <c r="H159" s="1"/>
      <c r="I159" s="22"/>
      <c r="J159" s="1"/>
      <c r="K159" s="1"/>
      <c r="L159" s="1"/>
      <c r="M159" s="1"/>
      <c r="N159" s="1"/>
      <c r="O159" s="1"/>
      <c r="P159" s="23"/>
      <c r="Q159" s="23"/>
    </row>
    <row r="160" spans="1:17" ht="15.75" thickBot="1" x14ac:dyDescent="0.3">
      <c r="A160" s="21"/>
      <c r="B160" s="21"/>
      <c r="C160" s="21"/>
      <c r="D160" s="21"/>
      <c r="E160" s="21"/>
      <c r="F160" s="21"/>
      <c r="G160" s="24"/>
      <c r="H160" s="24" t="s">
        <v>469</v>
      </c>
      <c r="I160" s="25">
        <v>45665</v>
      </c>
      <c r="J160" s="24"/>
      <c r="K160" s="24" t="s">
        <v>560</v>
      </c>
      <c r="L160" s="24" t="s">
        <v>630</v>
      </c>
      <c r="M160" s="24" t="s">
        <v>712</v>
      </c>
      <c r="N160" s="26"/>
      <c r="O160" s="24" t="s">
        <v>40</v>
      </c>
      <c r="P160" s="27">
        <v>-56</v>
      </c>
      <c r="Q160" s="27">
        <f>ROUND(Q159+P160,5)</f>
        <v>-56</v>
      </c>
    </row>
    <row r="161" spans="1:17" ht="15.75" thickBot="1" x14ac:dyDescent="0.3">
      <c r="A161" s="29"/>
      <c r="B161" s="29"/>
      <c r="C161" s="29"/>
      <c r="D161" s="29"/>
      <c r="E161" s="29" t="s">
        <v>423</v>
      </c>
      <c r="F161" s="29"/>
      <c r="G161" s="29"/>
      <c r="H161" s="29"/>
      <c r="I161" s="30"/>
      <c r="J161" s="29"/>
      <c r="K161" s="29"/>
      <c r="L161" s="29"/>
      <c r="M161" s="29"/>
      <c r="N161" s="29"/>
      <c r="O161" s="29"/>
      <c r="P161" s="2">
        <f>ROUND(SUM(P159:P160),5)</f>
        <v>-56</v>
      </c>
      <c r="Q161" s="2">
        <f>Q160</f>
        <v>-56</v>
      </c>
    </row>
    <row r="162" spans="1:17" x14ac:dyDescent="0.25">
      <c r="A162" s="29"/>
      <c r="B162" s="29"/>
      <c r="C162" s="29"/>
      <c r="D162" s="29" t="s">
        <v>184</v>
      </c>
      <c r="E162" s="29"/>
      <c r="F162" s="29"/>
      <c r="G162" s="29"/>
      <c r="H162" s="29"/>
      <c r="I162" s="30"/>
      <c r="J162" s="29"/>
      <c r="K162" s="29"/>
      <c r="L162" s="29"/>
      <c r="M162" s="29"/>
      <c r="N162" s="29"/>
      <c r="O162" s="29"/>
      <c r="P162" s="12">
        <f>ROUND(P136+P143+P149+P158+P161,5)</f>
        <v>-13958.79</v>
      </c>
      <c r="Q162" s="12">
        <f>ROUND(Q136+Q143+Q149+Q158+Q161,5)</f>
        <v>-13958.79</v>
      </c>
    </row>
    <row r="163" spans="1:17" x14ac:dyDescent="0.25">
      <c r="A163" s="1"/>
      <c r="B163" s="1"/>
      <c r="C163" s="1"/>
      <c r="D163" s="1" t="s">
        <v>185</v>
      </c>
      <c r="E163" s="1"/>
      <c r="F163" s="1"/>
      <c r="G163" s="1"/>
      <c r="H163" s="1"/>
      <c r="I163" s="22"/>
      <c r="J163" s="1"/>
      <c r="K163" s="1"/>
      <c r="L163" s="1"/>
      <c r="M163" s="1"/>
      <c r="N163" s="1"/>
      <c r="O163" s="1"/>
      <c r="P163" s="23"/>
      <c r="Q163" s="23"/>
    </row>
    <row r="164" spans="1:17" x14ac:dyDescent="0.25">
      <c r="A164" s="1"/>
      <c r="B164" s="1"/>
      <c r="C164" s="1"/>
      <c r="D164" s="1"/>
      <c r="E164" s="1" t="s">
        <v>186</v>
      </c>
      <c r="F164" s="1"/>
      <c r="G164" s="1"/>
      <c r="H164" s="1"/>
      <c r="I164" s="22"/>
      <c r="J164" s="1"/>
      <c r="K164" s="1"/>
      <c r="L164" s="1"/>
      <c r="M164" s="1"/>
      <c r="N164" s="1"/>
      <c r="O164" s="1"/>
      <c r="P164" s="23"/>
      <c r="Q164" s="23"/>
    </row>
    <row r="165" spans="1:17" x14ac:dyDescent="0.25">
      <c r="A165" s="24"/>
      <c r="B165" s="24"/>
      <c r="C165" s="24"/>
      <c r="D165" s="24"/>
      <c r="E165" s="24"/>
      <c r="F165" s="24"/>
      <c r="G165" s="24"/>
      <c r="H165" s="24" t="s">
        <v>471</v>
      </c>
      <c r="I165" s="25">
        <v>45688</v>
      </c>
      <c r="J165" s="24" t="s">
        <v>494</v>
      </c>
      <c r="K165" s="24" t="s">
        <v>561</v>
      </c>
      <c r="L165" s="24" t="s">
        <v>627</v>
      </c>
      <c r="M165" s="24" t="s">
        <v>712</v>
      </c>
      <c r="N165" s="26"/>
      <c r="O165" s="24" t="s">
        <v>10</v>
      </c>
      <c r="P165" s="27">
        <v>-1185.67</v>
      </c>
      <c r="Q165" s="27">
        <f>ROUND(Q164+P165,5)</f>
        <v>-1185.67</v>
      </c>
    </row>
    <row r="166" spans="1:17" x14ac:dyDescent="0.25">
      <c r="A166" s="24"/>
      <c r="B166" s="24"/>
      <c r="C166" s="24"/>
      <c r="D166" s="24"/>
      <c r="E166" s="24"/>
      <c r="F166" s="24"/>
      <c r="G166" s="24"/>
      <c r="H166" s="24" t="s">
        <v>471</v>
      </c>
      <c r="I166" s="25">
        <v>45688</v>
      </c>
      <c r="J166" s="24" t="s">
        <v>484</v>
      </c>
      <c r="K166" s="24" t="s">
        <v>550</v>
      </c>
      <c r="L166" s="24" t="s">
        <v>627</v>
      </c>
      <c r="M166" s="24" t="s">
        <v>712</v>
      </c>
      <c r="N166" s="26"/>
      <c r="O166" s="24" t="s">
        <v>10</v>
      </c>
      <c r="P166" s="27">
        <v>-7.58</v>
      </c>
      <c r="Q166" s="27">
        <f>ROUND(Q165+P166,5)</f>
        <v>-1193.25</v>
      </c>
    </row>
    <row r="167" spans="1:17" ht="15.75" thickBot="1" x14ac:dyDescent="0.3">
      <c r="A167" s="24"/>
      <c r="B167" s="24"/>
      <c r="C167" s="24"/>
      <c r="D167" s="24"/>
      <c r="E167" s="24"/>
      <c r="F167" s="24"/>
      <c r="G167" s="24"/>
      <c r="H167" s="24" t="s">
        <v>471</v>
      </c>
      <c r="I167" s="25">
        <v>45688</v>
      </c>
      <c r="J167" s="24" t="s">
        <v>485</v>
      </c>
      <c r="K167" s="24" t="s">
        <v>551</v>
      </c>
      <c r="L167" s="24" t="s">
        <v>627</v>
      </c>
      <c r="M167" s="24" t="s">
        <v>712</v>
      </c>
      <c r="N167" s="26"/>
      <c r="O167" s="24" t="s">
        <v>10</v>
      </c>
      <c r="P167" s="28">
        <v>-227.61</v>
      </c>
      <c r="Q167" s="28">
        <f>ROUND(Q166+P167,5)</f>
        <v>-1420.86</v>
      </c>
    </row>
    <row r="168" spans="1:17" x14ac:dyDescent="0.25">
      <c r="A168" s="29"/>
      <c r="B168" s="29"/>
      <c r="C168" s="29"/>
      <c r="D168" s="29"/>
      <c r="E168" s="29" t="s">
        <v>424</v>
      </c>
      <c r="F168" s="29"/>
      <c r="G168" s="29"/>
      <c r="H168" s="29"/>
      <c r="I168" s="30"/>
      <c r="J168" s="29"/>
      <c r="K168" s="29"/>
      <c r="L168" s="29"/>
      <c r="M168" s="29"/>
      <c r="N168" s="29"/>
      <c r="O168" s="29"/>
      <c r="P168" s="12">
        <f>ROUND(SUM(P164:P167),5)</f>
        <v>-1420.86</v>
      </c>
      <c r="Q168" s="12">
        <f>Q167</f>
        <v>-1420.86</v>
      </c>
    </row>
    <row r="169" spans="1:17" x14ac:dyDescent="0.25">
      <c r="A169" s="1"/>
      <c r="B169" s="1"/>
      <c r="C169" s="1"/>
      <c r="D169" s="1"/>
      <c r="E169" s="1" t="s">
        <v>187</v>
      </c>
      <c r="F169" s="1"/>
      <c r="G169" s="1"/>
      <c r="H169" s="1"/>
      <c r="I169" s="22"/>
      <c r="J169" s="1"/>
      <c r="K169" s="1"/>
      <c r="L169" s="1"/>
      <c r="M169" s="1"/>
      <c r="N169" s="1"/>
      <c r="O169" s="1"/>
      <c r="P169" s="23"/>
      <c r="Q169" s="23"/>
    </row>
    <row r="170" spans="1:17" x14ac:dyDescent="0.25">
      <c r="A170" s="24"/>
      <c r="B170" s="24"/>
      <c r="C170" s="24"/>
      <c r="D170" s="24"/>
      <c r="E170" s="24"/>
      <c r="F170" s="24"/>
      <c r="G170" s="24"/>
      <c r="H170" s="24" t="s">
        <v>471</v>
      </c>
      <c r="I170" s="25">
        <v>45688</v>
      </c>
      <c r="J170" s="24" t="s">
        <v>494</v>
      </c>
      <c r="K170" s="24" t="s">
        <v>561</v>
      </c>
      <c r="L170" s="24" t="s">
        <v>627</v>
      </c>
      <c r="M170" s="24" t="s">
        <v>712</v>
      </c>
      <c r="N170" s="26"/>
      <c r="O170" s="24" t="s">
        <v>10</v>
      </c>
      <c r="P170" s="27">
        <v>-277.29000000000002</v>
      </c>
      <c r="Q170" s="27">
        <f t="shared" ref="Q170:Q178" si="5">ROUND(Q169+P170,5)</f>
        <v>-277.29000000000002</v>
      </c>
    </row>
    <row r="171" spans="1:17" x14ac:dyDescent="0.25">
      <c r="A171" s="24"/>
      <c r="B171" s="24"/>
      <c r="C171" s="24"/>
      <c r="D171" s="24"/>
      <c r="E171" s="24"/>
      <c r="F171" s="24"/>
      <c r="G171" s="24"/>
      <c r="H171" s="24" t="s">
        <v>471</v>
      </c>
      <c r="I171" s="25">
        <v>45688</v>
      </c>
      <c r="J171" s="24" t="s">
        <v>487</v>
      </c>
      <c r="K171" s="24" t="s">
        <v>553</v>
      </c>
      <c r="L171" s="24" t="s">
        <v>627</v>
      </c>
      <c r="M171" s="24" t="s">
        <v>712</v>
      </c>
      <c r="N171" s="26"/>
      <c r="O171" s="24" t="s">
        <v>10</v>
      </c>
      <c r="P171" s="27">
        <v>-135.24</v>
      </c>
      <c r="Q171" s="27">
        <f t="shared" si="5"/>
        <v>-412.53</v>
      </c>
    </row>
    <row r="172" spans="1:17" x14ac:dyDescent="0.25">
      <c r="A172" s="24"/>
      <c r="B172" s="24"/>
      <c r="C172" s="24"/>
      <c r="D172" s="24"/>
      <c r="E172" s="24"/>
      <c r="F172" s="24"/>
      <c r="G172" s="24"/>
      <c r="H172" s="24" t="s">
        <v>471</v>
      </c>
      <c r="I172" s="25">
        <v>45688</v>
      </c>
      <c r="J172" s="24" t="s">
        <v>492</v>
      </c>
      <c r="K172" s="24" t="s">
        <v>558</v>
      </c>
      <c r="L172" s="24" t="s">
        <v>627</v>
      </c>
      <c r="M172" s="24" t="s">
        <v>712</v>
      </c>
      <c r="N172" s="26"/>
      <c r="O172" s="24" t="s">
        <v>10</v>
      </c>
      <c r="P172" s="27">
        <v>-126.55</v>
      </c>
      <c r="Q172" s="27">
        <f t="shared" si="5"/>
        <v>-539.08000000000004</v>
      </c>
    </row>
    <row r="173" spans="1:17" x14ac:dyDescent="0.25">
      <c r="A173" s="24"/>
      <c r="B173" s="24"/>
      <c r="C173" s="24"/>
      <c r="D173" s="24"/>
      <c r="E173" s="24"/>
      <c r="F173" s="24"/>
      <c r="G173" s="24"/>
      <c r="H173" s="24" t="s">
        <v>471</v>
      </c>
      <c r="I173" s="25">
        <v>45688</v>
      </c>
      <c r="J173" s="24" t="s">
        <v>484</v>
      </c>
      <c r="K173" s="24" t="s">
        <v>550</v>
      </c>
      <c r="L173" s="24" t="s">
        <v>627</v>
      </c>
      <c r="M173" s="24" t="s">
        <v>712</v>
      </c>
      <c r="N173" s="26"/>
      <c r="O173" s="24" t="s">
        <v>10</v>
      </c>
      <c r="P173" s="27">
        <v>-1.77</v>
      </c>
      <c r="Q173" s="27">
        <f t="shared" si="5"/>
        <v>-540.85</v>
      </c>
    </row>
    <row r="174" spans="1:17" x14ac:dyDescent="0.25">
      <c r="A174" s="24"/>
      <c r="B174" s="24"/>
      <c r="C174" s="24"/>
      <c r="D174" s="24"/>
      <c r="E174" s="24"/>
      <c r="F174" s="24"/>
      <c r="G174" s="24"/>
      <c r="H174" s="24" t="s">
        <v>471</v>
      </c>
      <c r="I174" s="25">
        <v>45688</v>
      </c>
      <c r="J174" s="24" t="s">
        <v>488</v>
      </c>
      <c r="K174" s="24" t="s">
        <v>554</v>
      </c>
      <c r="L174" s="24" t="s">
        <v>627</v>
      </c>
      <c r="M174" s="24" t="s">
        <v>712</v>
      </c>
      <c r="N174" s="26"/>
      <c r="O174" s="24" t="s">
        <v>10</v>
      </c>
      <c r="P174" s="27">
        <v>-135.32</v>
      </c>
      <c r="Q174" s="27">
        <f t="shared" si="5"/>
        <v>-676.17</v>
      </c>
    </row>
    <row r="175" spans="1:17" x14ac:dyDescent="0.25">
      <c r="A175" s="24"/>
      <c r="B175" s="24"/>
      <c r="C175" s="24"/>
      <c r="D175" s="24"/>
      <c r="E175" s="24"/>
      <c r="F175" s="24"/>
      <c r="G175" s="24"/>
      <c r="H175" s="24" t="s">
        <v>471</v>
      </c>
      <c r="I175" s="25">
        <v>45688</v>
      </c>
      <c r="J175" s="24" t="s">
        <v>486</v>
      </c>
      <c r="K175" s="24" t="s">
        <v>552</v>
      </c>
      <c r="L175" s="24" t="s">
        <v>627</v>
      </c>
      <c r="M175" s="24" t="s">
        <v>712</v>
      </c>
      <c r="N175" s="26"/>
      <c r="O175" s="24" t="s">
        <v>10</v>
      </c>
      <c r="P175" s="27">
        <v>-183.24</v>
      </c>
      <c r="Q175" s="27">
        <f t="shared" si="5"/>
        <v>-859.41</v>
      </c>
    </row>
    <row r="176" spans="1:17" x14ac:dyDescent="0.25">
      <c r="A176" s="24"/>
      <c r="B176" s="24"/>
      <c r="C176" s="24"/>
      <c r="D176" s="24"/>
      <c r="E176" s="24"/>
      <c r="F176" s="24"/>
      <c r="G176" s="24"/>
      <c r="H176" s="24" t="s">
        <v>471</v>
      </c>
      <c r="I176" s="25">
        <v>45688</v>
      </c>
      <c r="J176" s="24" t="s">
        <v>490</v>
      </c>
      <c r="K176" s="24" t="s">
        <v>556</v>
      </c>
      <c r="L176" s="24" t="s">
        <v>627</v>
      </c>
      <c r="M176" s="24" t="s">
        <v>712</v>
      </c>
      <c r="N176" s="26"/>
      <c r="O176" s="24" t="s">
        <v>10</v>
      </c>
      <c r="P176" s="27">
        <v>-119.43</v>
      </c>
      <c r="Q176" s="27">
        <f t="shared" si="5"/>
        <v>-978.84</v>
      </c>
    </row>
    <row r="177" spans="1:17" x14ac:dyDescent="0.25">
      <c r="A177" s="24"/>
      <c r="B177" s="24"/>
      <c r="C177" s="24"/>
      <c r="D177" s="24"/>
      <c r="E177" s="24"/>
      <c r="F177" s="24"/>
      <c r="G177" s="24"/>
      <c r="H177" s="24" t="s">
        <v>471</v>
      </c>
      <c r="I177" s="25">
        <v>45688</v>
      </c>
      <c r="J177" s="24" t="s">
        <v>485</v>
      </c>
      <c r="K177" s="24" t="s">
        <v>551</v>
      </c>
      <c r="L177" s="24" t="s">
        <v>627</v>
      </c>
      <c r="M177" s="24" t="s">
        <v>712</v>
      </c>
      <c r="N177" s="26"/>
      <c r="O177" s="24" t="s">
        <v>10</v>
      </c>
      <c r="P177" s="27">
        <v>-53.23</v>
      </c>
      <c r="Q177" s="27">
        <f t="shared" si="5"/>
        <v>-1032.07</v>
      </c>
    </row>
    <row r="178" spans="1:17" ht="15.75" thickBot="1" x14ac:dyDescent="0.3">
      <c r="A178" s="24"/>
      <c r="B178" s="24"/>
      <c r="C178" s="24"/>
      <c r="D178" s="24"/>
      <c r="E178" s="24"/>
      <c r="F178" s="24"/>
      <c r="G178" s="24"/>
      <c r="H178" s="24" t="s">
        <v>471</v>
      </c>
      <c r="I178" s="25">
        <v>45688</v>
      </c>
      <c r="J178" s="24" t="s">
        <v>489</v>
      </c>
      <c r="K178" s="24" t="s">
        <v>555</v>
      </c>
      <c r="L178" s="24" t="s">
        <v>627</v>
      </c>
      <c r="M178" s="24" t="s">
        <v>712</v>
      </c>
      <c r="N178" s="26"/>
      <c r="O178" s="24" t="s">
        <v>10</v>
      </c>
      <c r="P178" s="28">
        <v>-146.72</v>
      </c>
      <c r="Q178" s="28">
        <f t="shared" si="5"/>
        <v>-1178.79</v>
      </c>
    </row>
    <row r="179" spans="1:17" x14ac:dyDescent="0.25">
      <c r="A179" s="29"/>
      <c r="B179" s="29"/>
      <c r="C179" s="29"/>
      <c r="D179" s="29"/>
      <c r="E179" s="29" t="s">
        <v>425</v>
      </c>
      <c r="F179" s="29"/>
      <c r="G179" s="29"/>
      <c r="H179" s="29"/>
      <c r="I179" s="30"/>
      <c r="J179" s="29"/>
      <c r="K179" s="29"/>
      <c r="L179" s="29"/>
      <c r="M179" s="29"/>
      <c r="N179" s="29"/>
      <c r="O179" s="29"/>
      <c r="P179" s="12">
        <f>ROUND(SUM(P169:P178),5)</f>
        <v>-1178.79</v>
      </c>
      <c r="Q179" s="12">
        <f>Q178</f>
        <v>-1178.79</v>
      </c>
    </row>
    <row r="180" spans="1:17" x14ac:dyDescent="0.25">
      <c r="A180" s="1"/>
      <c r="B180" s="1"/>
      <c r="C180" s="1"/>
      <c r="D180" s="1"/>
      <c r="E180" s="1" t="s">
        <v>188</v>
      </c>
      <c r="F180" s="1"/>
      <c r="G180" s="1"/>
      <c r="H180" s="1"/>
      <c r="I180" s="22"/>
      <c r="J180" s="1"/>
      <c r="K180" s="1"/>
      <c r="L180" s="1"/>
      <c r="M180" s="1"/>
      <c r="N180" s="1"/>
      <c r="O180" s="1"/>
      <c r="P180" s="23"/>
      <c r="Q180" s="23"/>
    </row>
    <row r="181" spans="1:17" x14ac:dyDescent="0.25">
      <c r="A181" s="24"/>
      <c r="B181" s="24"/>
      <c r="C181" s="24"/>
      <c r="D181" s="24"/>
      <c r="E181" s="24"/>
      <c r="F181" s="24"/>
      <c r="G181" s="24"/>
      <c r="H181" s="24" t="s">
        <v>472</v>
      </c>
      <c r="I181" s="25">
        <v>45660</v>
      </c>
      <c r="J181" s="24" t="s">
        <v>493</v>
      </c>
      <c r="K181" s="24" t="s">
        <v>562</v>
      </c>
      <c r="L181" s="24" t="s">
        <v>629</v>
      </c>
      <c r="M181" s="24" t="s">
        <v>712</v>
      </c>
      <c r="N181" s="26"/>
      <c r="O181" s="24" t="s">
        <v>10</v>
      </c>
      <c r="P181" s="27">
        <v>-68.83</v>
      </c>
      <c r="Q181" s="27">
        <f t="shared" ref="Q181:Q190" si="6">ROUND(Q180+P181,5)</f>
        <v>-68.83</v>
      </c>
    </row>
    <row r="182" spans="1:17" x14ac:dyDescent="0.25">
      <c r="A182" s="24"/>
      <c r="B182" s="24"/>
      <c r="C182" s="24"/>
      <c r="D182" s="24"/>
      <c r="E182" s="24"/>
      <c r="F182" s="24"/>
      <c r="G182" s="24"/>
      <c r="H182" s="24" t="s">
        <v>471</v>
      </c>
      <c r="I182" s="25">
        <v>45688</v>
      </c>
      <c r="J182" s="24" t="s">
        <v>494</v>
      </c>
      <c r="K182" s="24" t="s">
        <v>561</v>
      </c>
      <c r="L182" s="24" t="s">
        <v>627</v>
      </c>
      <c r="M182" s="24" t="s">
        <v>712</v>
      </c>
      <c r="N182" s="26"/>
      <c r="O182" s="24" t="s">
        <v>10</v>
      </c>
      <c r="P182" s="27">
        <v>-38.25</v>
      </c>
      <c r="Q182" s="27">
        <f t="shared" si="6"/>
        <v>-107.08</v>
      </c>
    </row>
    <row r="183" spans="1:17" x14ac:dyDescent="0.25">
      <c r="A183" s="24"/>
      <c r="B183" s="24"/>
      <c r="C183" s="24"/>
      <c r="D183" s="24"/>
      <c r="E183" s="24"/>
      <c r="F183" s="24"/>
      <c r="G183" s="24"/>
      <c r="H183" s="24" t="s">
        <v>471</v>
      </c>
      <c r="I183" s="25">
        <v>45688</v>
      </c>
      <c r="J183" s="24" t="s">
        <v>487</v>
      </c>
      <c r="K183" s="24" t="s">
        <v>553</v>
      </c>
      <c r="L183" s="24" t="s">
        <v>627</v>
      </c>
      <c r="M183" s="24" t="s">
        <v>712</v>
      </c>
      <c r="N183" s="26"/>
      <c r="O183" s="24" t="s">
        <v>10</v>
      </c>
      <c r="P183" s="27">
        <v>-20.22</v>
      </c>
      <c r="Q183" s="27">
        <f t="shared" si="6"/>
        <v>-127.3</v>
      </c>
    </row>
    <row r="184" spans="1:17" x14ac:dyDescent="0.25">
      <c r="A184" s="24"/>
      <c r="B184" s="24"/>
      <c r="C184" s="24"/>
      <c r="D184" s="24"/>
      <c r="E184" s="24"/>
      <c r="F184" s="24"/>
      <c r="G184" s="24"/>
      <c r="H184" s="24" t="s">
        <v>471</v>
      </c>
      <c r="I184" s="25">
        <v>45688</v>
      </c>
      <c r="J184" s="24" t="s">
        <v>492</v>
      </c>
      <c r="K184" s="24" t="s">
        <v>558</v>
      </c>
      <c r="L184" s="24" t="s">
        <v>627</v>
      </c>
      <c r="M184" s="24" t="s">
        <v>712</v>
      </c>
      <c r="N184" s="26"/>
      <c r="O184" s="24" t="s">
        <v>10</v>
      </c>
      <c r="P184" s="27">
        <v>-17.440000000000001</v>
      </c>
      <c r="Q184" s="27">
        <f t="shared" si="6"/>
        <v>-144.74</v>
      </c>
    </row>
    <row r="185" spans="1:17" x14ac:dyDescent="0.25">
      <c r="A185" s="24"/>
      <c r="B185" s="24"/>
      <c r="C185" s="24"/>
      <c r="D185" s="24"/>
      <c r="E185" s="24"/>
      <c r="F185" s="24"/>
      <c r="G185" s="24"/>
      <c r="H185" s="24" t="s">
        <v>471</v>
      </c>
      <c r="I185" s="25">
        <v>45688</v>
      </c>
      <c r="J185" s="24" t="s">
        <v>484</v>
      </c>
      <c r="K185" s="24" t="s">
        <v>550</v>
      </c>
      <c r="L185" s="24" t="s">
        <v>627</v>
      </c>
      <c r="M185" s="24" t="s">
        <v>712</v>
      </c>
      <c r="N185" s="26"/>
      <c r="O185" s="24" t="s">
        <v>10</v>
      </c>
      <c r="P185" s="27">
        <v>-0.24</v>
      </c>
      <c r="Q185" s="27">
        <f t="shared" si="6"/>
        <v>-144.97999999999999</v>
      </c>
    </row>
    <row r="186" spans="1:17" x14ac:dyDescent="0.25">
      <c r="A186" s="24"/>
      <c r="B186" s="24"/>
      <c r="C186" s="24"/>
      <c r="D186" s="24"/>
      <c r="E186" s="24"/>
      <c r="F186" s="24"/>
      <c r="G186" s="24"/>
      <c r="H186" s="24" t="s">
        <v>471</v>
      </c>
      <c r="I186" s="25">
        <v>45688</v>
      </c>
      <c r="J186" s="24" t="s">
        <v>488</v>
      </c>
      <c r="K186" s="24" t="s">
        <v>554</v>
      </c>
      <c r="L186" s="24" t="s">
        <v>627</v>
      </c>
      <c r="M186" s="24" t="s">
        <v>712</v>
      </c>
      <c r="N186" s="26"/>
      <c r="O186" s="24" t="s">
        <v>10</v>
      </c>
      <c r="P186" s="27">
        <v>-20.22</v>
      </c>
      <c r="Q186" s="27">
        <f t="shared" si="6"/>
        <v>-165.2</v>
      </c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471</v>
      </c>
      <c r="I187" s="25">
        <v>45688</v>
      </c>
      <c r="J187" s="24" t="s">
        <v>486</v>
      </c>
      <c r="K187" s="24" t="s">
        <v>552</v>
      </c>
      <c r="L187" s="24" t="s">
        <v>627</v>
      </c>
      <c r="M187" s="24" t="s">
        <v>712</v>
      </c>
      <c r="N187" s="26"/>
      <c r="O187" s="24" t="s">
        <v>10</v>
      </c>
      <c r="P187" s="27">
        <v>-25.26</v>
      </c>
      <c r="Q187" s="27">
        <f t="shared" si="6"/>
        <v>-190.46</v>
      </c>
    </row>
    <row r="188" spans="1:17" x14ac:dyDescent="0.25">
      <c r="A188" s="24"/>
      <c r="B188" s="24"/>
      <c r="C188" s="24"/>
      <c r="D188" s="24"/>
      <c r="E188" s="24"/>
      <c r="F188" s="24"/>
      <c r="G188" s="24"/>
      <c r="H188" s="24" t="s">
        <v>471</v>
      </c>
      <c r="I188" s="25">
        <v>45688</v>
      </c>
      <c r="J188" s="24" t="s">
        <v>490</v>
      </c>
      <c r="K188" s="24" t="s">
        <v>556</v>
      </c>
      <c r="L188" s="24" t="s">
        <v>627</v>
      </c>
      <c r="M188" s="24" t="s">
        <v>712</v>
      </c>
      <c r="N188" s="26"/>
      <c r="O188" s="24" t="s">
        <v>10</v>
      </c>
      <c r="P188" s="27">
        <v>-16.46</v>
      </c>
      <c r="Q188" s="27">
        <f t="shared" si="6"/>
        <v>-206.92</v>
      </c>
    </row>
    <row r="189" spans="1:17" x14ac:dyDescent="0.25">
      <c r="A189" s="24"/>
      <c r="B189" s="24"/>
      <c r="C189" s="24"/>
      <c r="D189" s="24"/>
      <c r="E189" s="24"/>
      <c r="F189" s="24"/>
      <c r="G189" s="24"/>
      <c r="H189" s="24" t="s">
        <v>471</v>
      </c>
      <c r="I189" s="25">
        <v>45688</v>
      </c>
      <c r="J189" s="24" t="s">
        <v>485</v>
      </c>
      <c r="K189" s="24" t="s">
        <v>551</v>
      </c>
      <c r="L189" s="24" t="s">
        <v>627</v>
      </c>
      <c r="M189" s="24" t="s">
        <v>712</v>
      </c>
      <c r="N189" s="26"/>
      <c r="O189" s="24" t="s">
        <v>10</v>
      </c>
      <c r="P189" s="27">
        <v>-7.34</v>
      </c>
      <c r="Q189" s="27">
        <f t="shared" si="6"/>
        <v>-214.26</v>
      </c>
    </row>
    <row r="190" spans="1:17" ht="15.75" thickBot="1" x14ac:dyDescent="0.3">
      <c r="A190" s="24"/>
      <c r="B190" s="24"/>
      <c r="C190" s="24"/>
      <c r="D190" s="24"/>
      <c r="E190" s="24"/>
      <c r="F190" s="24"/>
      <c r="G190" s="24"/>
      <c r="H190" s="24" t="s">
        <v>471</v>
      </c>
      <c r="I190" s="25">
        <v>45688</v>
      </c>
      <c r="J190" s="24" t="s">
        <v>489</v>
      </c>
      <c r="K190" s="24" t="s">
        <v>555</v>
      </c>
      <c r="L190" s="24" t="s">
        <v>627</v>
      </c>
      <c r="M190" s="24" t="s">
        <v>712</v>
      </c>
      <c r="N190" s="26"/>
      <c r="O190" s="24" t="s">
        <v>10</v>
      </c>
      <c r="P190" s="28">
        <v>-20.22</v>
      </c>
      <c r="Q190" s="28">
        <f t="shared" si="6"/>
        <v>-234.48</v>
      </c>
    </row>
    <row r="191" spans="1:17" x14ac:dyDescent="0.25">
      <c r="A191" s="29"/>
      <c r="B191" s="29"/>
      <c r="C191" s="29"/>
      <c r="D191" s="29"/>
      <c r="E191" s="29" t="s">
        <v>426</v>
      </c>
      <c r="F191" s="29"/>
      <c r="G191" s="29"/>
      <c r="H191" s="29"/>
      <c r="I191" s="30"/>
      <c r="J191" s="29"/>
      <c r="K191" s="29"/>
      <c r="L191" s="29"/>
      <c r="M191" s="29"/>
      <c r="N191" s="29"/>
      <c r="O191" s="29"/>
      <c r="P191" s="12">
        <f>ROUND(SUM(P180:P190),5)</f>
        <v>-234.48</v>
      </c>
      <c r="Q191" s="12">
        <f>Q190</f>
        <v>-234.48</v>
      </c>
    </row>
    <row r="192" spans="1:17" x14ac:dyDescent="0.25">
      <c r="A192" s="1"/>
      <c r="B192" s="1"/>
      <c r="C192" s="1"/>
      <c r="D192" s="1"/>
      <c r="E192" s="1" t="s">
        <v>189</v>
      </c>
      <c r="F192" s="1"/>
      <c r="G192" s="1"/>
      <c r="H192" s="1"/>
      <c r="I192" s="22"/>
      <c r="J192" s="1"/>
      <c r="K192" s="1"/>
      <c r="L192" s="1"/>
      <c r="M192" s="1"/>
      <c r="N192" s="1"/>
      <c r="O192" s="1"/>
      <c r="P192" s="23"/>
      <c r="Q192" s="23"/>
    </row>
    <row r="193" spans="1:17" x14ac:dyDescent="0.25">
      <c r="A193" s="24"/>
      <c r="B193" s="24"/>
      <c r="C193" s="24"/>
      <c r="D193" s="24"/>
      <c r="E193" s="24"/>
      <c r="F193" s="24"/>
      <c r="G193" s="24"/>
      <c r="H193" s="24" t="s">
        <v>470</v>
      </c>
      <c r="I193" s="25">
        <v>45659</v>
      </c>
      <c r="J193" s="24"/>
      <c r="K193" s="24" t="s">
        <v>563</v>
      </c>
      <c r="L193" s="24" t="s">
        <v>631</v>
      </c>
      <c r="M193" s="24" t="s">
        <v>712</v>
      </c>
      <c r="N193" s="26"/>
      <c r="O193" s="24" t="s">
        <v>43</v>
      </c>
      <c r="P193" s="27">
        <v>-9.75</v>
      </c>
      <c r="Q193" s="27">
        <f>ROUND(Q192+P193,5)</f>
        <v>-9.75</v>
      </c>
    </row>
    <row r="194" spans="1:17" ht="15.75" thickBot="1" x14ac:dyDescent="0.3">
      <c r="A194" s="24"/>
      <c r="B194" s="24"/>
      <c r="C194" s="24"/>
      <c r="D194" s="24"/>
      <c r="E194" s="24"/>
      <c r="F194" s="24"/>
      <c r="G194" s="24"/>
      <c r="H194" s="24" t="s">
        <v>470</v>
      </c>
      <c r="I194" s="25">
        <v>45686</v>
      </c>
      <c r="J194" s="24"/>
      <c r="K194" s="24" t="s">
        <v>564</v>
      </c>
      <c r="L194" s="24" t="s">
        <v>632</v>
      </c>
      <c r="M194" s="24" t="s">
        <v>712</v>
      </c>
      <c r="N194" s="26"/>
      <c r="O194" s="24" t="s">
        <v>43</v>
      </c>
      <c r="P194" s="27">
        <v>-22.05</v>
      </c>
      <c r="Q194" s="27">
        <f>ROUND(Q193+P194,5)</f>
        <v>-31.8</v>
      </c>
    </row>
    <row r="195" spans="1:17" ht="15.75" thickBot="1" x14ac:dyDescent="0.3">
      <c r="A195" s="29"/>
      <c r="B195" s="29"/>
      <c r="C195" s="29"/>
      <c r="D195" s="29"/>
      <c r="E195" s="29" t="s">
        <v>427</v>
      </c>
      <c r="F195" s="29"/>
      <c r="G195" s="29"/>
      <c r="H195" s="29"/>
      <c r="I195" s="30"/>
      <c r="J195" s="29"/>
      <c r="K195" s="29"/>
      <c r="L195" s="29"/>
      <c r="M195" s="29"/>
      <c r="N195" s="29"/>
      <c r="O195" s="29"/>
      <c r="P195" s="4">
        <f>ROUND(SUM(P192:P194),5)</f>
        <v>-31.8</v>
      </c>
      <c r="Q195" s="4">
        <f>Q194</f>
        <v>-31.8</v>
      </c>
    </row>
    <row r="196" spans="1:17" ht="15.75" thickBot="1" x14ac:dyDescent="0.3">
      <c r="A196" s="29"/>
      <c r="B196" s="29"/>
      <c r="C196" s="29"/>
      <c r="D196" s="29" t="s">
        <v>190</v>
      </c>
      <c r="E196" s="29"/>
      <c r="F196" s="29"/>
      <c r="G196" s="29"/>
      <c r="H196" s="29"/>
      <c r="I196" s="30"/>
      <c r="J196" s="29"/>
      <c r="K196" s="29"/>
      <c r="L196" s="29"/>
      <c r="M196" s="29"/>
      <c r="N196" s="29"/>
      <c r="O196" s="29"/>
      <c r="P196" s="2">
        <f>ROUND(P168+P179+P191+P195,5)</f>
        <v>-2865.93</v>
      </c>
      <c r="Q196" s="2">
        <f>ROUND(Q168+Q179+Q191+Q195,5)</f>
        <v>-2865.93</v>
      </c>
    </row>
    <row r="197" spans="1:17" x14ac:dyDescent="0.25">
      <c r="A197" s="29"/>
      <c r="B197" s="29"/>
      <c r="C197" s="29" t="s">
        <v>192</v>
      </c>
      <c r="D197" s="29"/>
      <c r="E197" s="29"/>
      <c r="F197" s="29"/>
      <c r="G197" s="29"/>
      <c r="H197" s="29"/>
      <c r="I197" s="30"/>
      <c r="J197" s="29"/>
      <c r="K197" s="29"/>
      <c r="L197" s="29"/>
      <c r="M197" s="29"/>
      <c r="N197" s="29"/>
      <c r="O197" s="29"/>
      <c r="P197" s="12">
        <f>ROUND(P124+P127+P162+P196,5)</f>
        <v>-83427.710000000006</v>
      </c>
      <c r="Q197" s="12">
        <f>ROUND(Q124+Q127+Q162+Q196,5)</f>
        <v>-83427.710000000006</v>
      </c>
    </row>
    <row r="198" spans="1:17" x14ac:dyDescent="0.25">
      <c r="A198" s="1"/>
      <c r="B198" s="1"/>
      <c r="C198" s="1" t="s">
        <v>193</v>
      </c>
      <c r="D198" s="1"/>
      <c r="E198" s="1"/>
      <c r="F198" s="1"/>
      <c r="G198" s="1"/>
      <c r="H198" s="1"/>
      <c r="I198" s="22"/>
      <c r="J198" s="1"/>
      <c r="K198" s="1"/>
      <c r="L198" s="1"/>
      <c r="M198" s="1"/>
      <c r="N198" s="1"/>
      <c r="O198" s="1"/>
      <c r="P198" s="23"/>
      <c r="Q198" s="23"/>
    </row>
    <row r="199" spans="1:17" x14ac:dyDescent="0.25">
      <c r="A199" s="1"/>
      <c r="B199" s="1"/>
      <c r="C199" s="1"/>
      <c r="D199" s="1" t="s">
        <v>195</v>
      </c>
      <c r="E199" s="1"/>
      <c r="F199" s="1"/>
      <c r="G199" s="1"/>
      <c r="H199" s="1"/>
      <c r="I199" s="22"/>
      <c r="J199" s="1"/>
      <c r="K199" s="1"/>
      <c r="L199" s="1"/>
      <c r="M199" s="1"/>
      <c r="N199" s="1"/>
      <c r="O199" s="1"/>
      <c r="P199" s="23"/>
      <c r="Q199" s="23"/>
    </row>
    <row r="200" spans="1:17" ht="15.75" thickBot="1" x14ac:dyDescent="0.3">
      <c r="A200" s="21"/>
      <c r="B200" s="21"/>
      <c r="C200" s="21"/>
      <c r="D200" s="21"/>
      <c r="E200" s="21"/>
      <c r="F200" s="21"/>
      <c r="G200" s="24"/>
      <c r="H200" s="24" t="s">
        <v>469</v>
      </c>
      <c r="I200" s="25">
        <v>45684</v>
      </c>
      <c r="J200" s="24" t="s">
        <v>495</v>
      </c>
      <c r="K200" s="24" t="s">
        <v>565</v>
      </c>
      <c r="L200" s="24" t="s">
        <v>633</v>
      </c>
      <c r="M200" s="24" t="s">
        <v>712</v>
      </c>
      <c r="N200" s="26"/>
      <c r="O200" s="24" t="s">
        <v>40</v>
      </c>
      <c r="P200" s="27">
        <v>-1960</v>
      </c>
      <c r="Q200" s="27">
        <f>ROUND(Q199+P200,5)</f>
        <v>-1960</v>
      </c>
    </row>
    <row r="201" spans="1:17" ht="15.75" thickBot="1" x14ac:dyDescent="0.3">
      <c r="A201" s="29"/>
      <c r="B201" s="29"/>
      <c r="C201" s="29"/>
      <c r="D201" s="29" t="s">
        <v>428</v>
      </c>
      <c r="E201" s="29"/>
      <c r="F201" s="29"/>
      <c r="G201" s="29"/>
      <c r="H201" s="29"/>
      <c r="I201" s="30"/>
      <c r="J201" s="29"/>
      <c r="K201" s="29"/>
      <c r="L201" s="29"/>
      <c r="M201" s="29"/>
      <c r="N201" s="29"/>
      <c r="O201" s="29"/>
      <c r="P201" s="2">
        <f>ROUND(SUM(P199:P200),5)</f>
        <v>-1960</v>
      </c>
      <c r="Q201" s="2">
        <f>Q200</f>
        <v>-1960</v>
      </c>
    </row>
    <row r="202" spans="1:17" x14ac:dyDescent="0.25">
      <c r="A202" s="29"/>
      <c r="B202" s="29"/>
      <c r="C202" s="29" t="s">
        <v>199</v>
      </c>
      <c r="D202" s="29"/>
      <c r="E202" s="29"/>
      <c r="F202" s="29"/>
      <c r="G202" s="29"/>
      <c r="H202" s="29"/>
      <c r="I202" s="30"/>
      <c r="J202" s="29"/>
      <c r="K202" s="29"/>
      <c r="L202" s="29"/>
      <c r="M202" s="29"/>
      <c r="N202" s="29"/>
      <c r="O202" s="29"/>
      <c r="P202" s="12">
        <f>P201</f>
        <v>-1960</v>
      </c>
      <c r="Q202" s="12">
        <f>Q201</f>
        <v>-1960</v>
      </c>
    </row>
    <row r="203" spans="1:17" x14ac:dyDescent="0.25">
      <c r="A203" s="1"/>
      <c r="B203" s="1"/>
      <c r="C203" s="1" t="s">
        <v>200</v>
      </c>
      <c r="D203" s="1"/>
      <c r="E203" s="1"/>
      <c r="F203" s="1"/>
      <c r="G203" s="1"/>
      <c r="H203" s="1"/>
      <c r="I203" s="22"/>
      <c r="J203" s="1"/>
      <c r="K203" s="1"/>
      <c r="L203" s="1"/>
      <c r="M203" s="1"/>
      <c r="N203" s="1"/>
      <c r="O203" s="1"/>
      <c r="P203" s="23"/>
      <c r="Q203" s="23"/>
    </row>
    <row r="204" spans="1:17" x14ac:dyDescent="0.25">
      <c r="A204" s="1"/>
      <c r="B204" s="1"/>
      <c r="C204" s="1"/>
      <c r="D204" s="1" t="s">
        <v>202</v>
      </c>
      <c r="E204" s="1"/>
      <c r="F204" s="1"/>
      <c r="G204" s="1"/>
      <c r="H204" s="1"/>
      <c r="I204" s="22"/>
      <c r="J204" s="1"/>
      <c r="K204" s="1"/>
      <c r="L204" s="1"/>
      <c r="M204" s="1"/>
      <c r="N204" s="1"/>
      <c r="O204" s="1"/>
      <c r="P204" s="23"/>
      <c r="Q204" s="23"/>
    </row>
    <row r="205" spans="1:17" x14ac:dyDescent="0.25">
      <c r="A205" s="1"/>
      <c r="B205" s="1"/>
      <c r="C205" s="1"/>
      <c r="D205" s="1"/>
      <c r="E205" s="1" t="s">
        <v>203</v>
      </c>
      <c r="F205" s="1"/>
      <c r="G205" s="1"/>
      <c r="H205" s="1"/>
      <c r="I205" s="22"/>
      <c r="J205" s="1"/>
      <c r="K205" s="1"/>
      <c r="L205" s="1"/>
      <c r="M205" s="1"/>
      <c r="N205" s="1"/>
      <c r="O205" s="1"/>
      <c r="P205" s="23"/>
      <c r="Q205" s="23"/>
    </row>
    <row r="206" spans="1:17" x14ac:dyDescent="0.25">
      <c r="A206" s="1"/>
      <c r="B206" s="1"/>
      <c r="C206" s="1"/>
      <c r="D206" s="1"/>
      <c r="E206" s="1"/>
      <c r="F206" s="1" t="s">
        <v>204</v>
      </c>
      <c r="G206" s="1"/>
      <c r="H206" s="1"/>
      <c r="I206" s="22"/>
      <c r="J206" s="1"/>
      <c r="K206" s="1"/>
      <c r="L206" s="1"/>
      <c r="M206" s="1"/>
      <c r="N206" s="1"/>
      <c r="O206" s="1"/>
      <c r="P206" s="23"/>
      <c r="Q206" s="23"/>
    </row>
    <row r="207" spans="1:17" ht="15.75" thickBot="1" x14ac:dyDescent="0.3">
      <c r="A207" s="21"/>
      <c r="B207" s="21"/>
      <c r="C207" s="21"/>
      <c r="D207" s="21"/>
      <c r="E207" s="21"/>
      <c r="F207" s="21"/>
      <c r="G207" s="24"/>
      <c r="H207" s="24" t="s">
        <v>470</v>
      </c>
      <c r="I207" s="25">
        <v>45669</v>
      </c>
      <c r="J207" s="24"/>
      <c r="K207" s="24" t="s">
        <v>566</v>
      </c>
      <c r="L207" s="24" t="s">
        <v>634</v>
      </c>
      <c r="M207" s="24" t="s">
        <v>712</v>
      </c>
      <c r="N207" s="26"/>
      <c r="O207" s="24" t="s">
        <v>43</v>
      </c>
      <c r="P207" s="28">
        <v>-30.63</v>
      </c>
      <c r="Q207" s="28">
        <f>ROUND(Q206+P207,5)</f>
        <v>-30.63</v>
      </c>
    </row>
    <row r="208" spans="1:17" x14ac:dyDescent="0.25">
      <c r="A208" s="29"/>
      <c r="B208" s="29"/>
      <c r="C208" s="29"/>
      <c r="D208" s="29"/>
      <c r="E208" s="29"/>
      <c r="F208" s="29" t="s">
        <v>429</v>
      </c>
      <c r="G208" s="29"/>
      <c r="H208" s="29"/>
      <c r="I208" s="30"/>
      <c r="J208" s="29"/>
      <c r="K208" s="29"/>
      <c r="L208" s="29"/>
      <c r="M208" s="29"/>
      <c r="N208" s="29"/>
      <c r="O208" s="29"/>
      <c r="P208" s="12">
        <f>ROUND(SUM(P206:P207),5)</f>
        <v>-30.63</v>
      </c>
      <c r="Q208" s="12">
        <f>Q207</f>
        <v>-30.63</v>
      </c>
    </row>
    <row r="209" spans="1:17" x14ac:dyDescent="0.25">
      <c r="A209" s="1"/>
      <c r="B209" s="1"/>
      <c r="C209" s="1"/>
      <c r="D209" s="1"/>
      <c r="E209" s="1"/>
      <c r="F209" s="1" t="s">
        <v>205</v>
      </c>
      <c r="G209" s="1"/>
      <c r="H209" s="1"/>
      <c r="I209" s="22"/>
      <c r="J209" s="1"/>
      <c r="K209" s="1"/>
      <c r="L209" s="1"/>
      <c r="M209" s="1"/>
      <c r="N209" s="1"/>
      <c r="O209" s="1"/>
      <c r="P209" s="23"/>
      <c r="Q209" s="23"/>
    </row>
    <row r="210" spans="1:17" x14ac:dyDescent="0.25">
      <c r="A210" s="24"/>
      <c r="B210" s="24"/>
      <c r="C210" s="24"/>
      <c r="D210" s="24"/>
      <c r="E210" s="24"/>
      <c r="F210" s="24"/>
      <c r="G210" s="24"/>
      <c r="H210" s="24" t="s">
        <v>469</v>
      </c>
      <c r="I210" s="25">
        <v>45659</v>
      </c>
      <c r="J210" s="24" t="s">
        <v>496</v>
      </c>
      <c r="K210" s="24" t="s">
        <v>567</v>
      </c>
      <c r="L210" s="24" t="s">
        <v>635</v>
      </c>
      <c r="M210" s="24" t="s">
        <v>712</v>
      </c>
      <c r="N210" s="26"/>
      <c r="O210" s="24" t="s">
        <v>40</v>
      </c>
      <c r="P210" s="27">
        <v>-87.21</v>
      </c>
      <c r="Q210" s="27">
        <f t="shared" ref="Q210:Q224" si="7">ROUND(Q209+P210,5)</f>
        <v>-87.21</v>
      </c>
    </row>
    <row r="211" spans="1:17" x14ac:dyDescent="0.25">
      <c r="A211" s="24"/>
      <c r="B211" s="24"/>
      <c r="C211" s="24"/>
      <c r="D211" s="24"/>
      <c r="E211" s="24"/>
      <c r="F211" s="24"/>
      <c r="G211" s="24"/>
      <c r="H211" s="24" t="s">
        <v>469</v>
      </c>
      <c r="I211" s="25">
        <v>45659</v>
      </c>
      <c r="J211" s="24" t="s">
        <v>496</v>
      </c>
      <c r="K211" s="24" t="s">
        <v>567</v>
      </c>
      <c r="L211" s="24" t="s">
        <v>636</v>
      </c>
      <c r="M211" s="24" t="s">
        <v>712</v>
      </c>
      <c r="N211" s="26"/>
      <c r="O211" s="24" t="s">
        <v>40</v>
      </c>
      <c r="P211" s="27">
        <v>-99.45</v>
      </c>
      <c r="Q211" s="27">
        <f t="shared" si="7"/>
        <v>-186.66</v>
      </c>
    </row>
    <row r="212" spans="1:17" x14ac:dyDescent="0.25">
      <c r="A212" s="24"/>
      <c r="B212" s="24"/>
      <c r="C212" s="24"/>
      <c r="D212" s="24"/>
      <c r="E212" s="24"/>
      <c r="F212" s="24"/>
      <c r="G212" s="24"/>
      <c r="H212" s="24" t="s">
        <v>469</v>
      </c>
      <c r="I212" s="25">
        <v>45659</v>
      </c>
      <c r="J212" s="24" t="s">
        <v>496</v>
      </c>
      <c r="K212" s="24" t="s">
        <v>567</v>
      </c>
      <c r="L212" s="24" t="s">
        <v>637</v>
      </c>
      <c r="M212" s="24" t="s">
        <v>712</v>
      </c>
      <c r="N212" s="26"/>
      <c r="O212" s="24" t="s">
        <v>40</v>
      </c>
      <c r="P212" s="27">
        <v>-10.45</v>
      </c>
      <c r="Q212" s="27">
        <f t="shared" si="7"/>
        <v>-197.11</v>
      </c>
    </row>
    <row r="213" spans="1:17" x14ac:dyDescent="0.25">
      <c r="A213" s="24"/>
      <c r="B213" s="24"/>
      <c r="C213" s="24"/>
      <c r="D213" s="24"/>
      <c r="E213" s="24"/>
      <c r="F213" s="24"/>
      <c r="G213" s="24"/>
      <c r="H213" s="24" t="s">
        <v>469</v>
      </c>
      <c r="I213" s="25">
        <v>45659</v>
      </c>
      <c r="J213" s="24" t="s">
        <v>496</v>
      </c>
      <c r="K213" s="24" t="s">
        <v>567</v>
      </c>
      <c r="L213" s="24" t="s">
        <v>638</v>
      </c>
      <c r="M213" s="24" t="s">
        <v>712</v>
      </c>
      <c r="N213" s="26"/>
      <c r="O213" s="24" t="s">
        <v>40</v>
      </c>
      <c r="P213" s="27">
        <v>-335.73</v>
      </c>
      <c r="Q213" s="27">
        <f t="shared" si="7"/>
        <v>-532.84</v>
      </c>
    </row>
    <row r="214" spans="1:17" x14ac:dyDescent="0.25">
      <c r="A214" s="24"/>
      <c r="B214" s="24"/>
      <c r="C214" s="24"/>
      <c r="D214" s="24"/>
      <c r="E214" s="24"/>
      <c r="F214" s="24"/>
      <c r="G214" s="24"/>
      <c r="H214" s="24" t="s">
        <v>469</v>
      </c>
      <c r="I214" s="25">
        <v>45659</v>
      </c>
      <c r="J214" s="24" t="s">
        <v>496</v>
      </c>
      <c r="K214" s="24" t="s">
        <v>567</v>
      </c>
      <c r="L214" s="24" t="s">
        <v>639</v>
      </c>
      <c r="M214" s="24" t="s">
        <v>712</v>
      </c>
      <c r="N214" s="26"/>
      <c r="O214" s="24" t="s">
        <v>40</v>
      </c>
      <c r="P214" s="27">
        <v>-70.98</v>
      </c>
      <c r="Q214" s="27">
        <f t="shared" si="7"/>
        <v>-603.82000000000005</v>
      </c>
    </row>
    <row r="215" spans="1:17" x14ac:dyDescent="0.25">
      <c r="A215" s="24"/>
      <c r="B215" s="24"/>
      <c r="C215" s="24"/>
      <c r="D215" s="24"/>
      <c r="E215" s="24"/>
      <c r="F215" s="24"/>
      <c r="G215" s="24"/>
      <c r="H215" s="24" t="s">
        <v>470</v>
      </c>
      <c r="I215" s="25">
        <v>45663</v>
      </c>
      <c r="J215" s="24"/>
      <c r="K215" s="24" t="s">
        <v>568</v>
      </c>
      <c r="L215" s="24" t="s">
        <v>640</v>
      </c>
      <c r="M215" s="24" t="s">
        <v>712</v>
      </c>
      <c r="N215" s="26"/>
      <c r="O215" s="24" t="s">
        <v>43</v>
      </c>
      <c r="P215" s="27">
        <v>-30.48</v>
      </c>
      <c r="Q215" s="27">
        <f t="shared" si="7"/>
        <v>-634.29999999999995</v>
      </c>
    </row>
    <row r="216" spans="1:17" x14ac:dyDescent="0.25">
      <c r="A216" s="24"/>
      <c r="B216" s="24"/>
      <c r="C216" s="24"/>
      <c r="D216" s="24"/>
      <c r="E216" s="24"/>
      <c r="F216" s="24"/>
      <c r="G216" s="24"/>
      <c r="H216" s="24" t="s">
        <v>469</v>
      </c>
      <c r="I216" s="25">
        <v>45671</v>
      </c>
      <c r="J216" s="24" t="s">
        <v>491</v>
      </c>
      <c r="K216" s="24" t="s">
        <v>557</v>
      </c>
      <c r="L216" s="24" t="s">
        <v>641</v>
      </c>
      <c r="M216" s="24" t="s">
        <v>712</v>
      </c>
      <c r="N216" s="26"/>
      <c r="O216" s="24" t="s">
        <v>40</v>
      </c>
      <c r="P216" s="27">
        <v>-225.41</v>
      </c>
      <c r="Q216" s="27">
        <f t="shared" si="7"/>
        <v>-859.71</v>
      </c>
    </row>
    <row r="217" spans="1:17" x14ac:dyDescent="0.25">
      <c r="A217" s="24"/>
      <c r="B217" s="24"/>
      <c r="C217" s="24"/>
      <c r="D217" s="24"/>
      <c r="E217" s="24"/>
      <c r="F217" s="24"/>
      <c r="G217" s="24"/>
      <c r="H217" s="24" t="s">
        <v>470</v>
      </c>
      <c r="I217" s="25">
        <v>45683</v>
      </c>
      <c r="J217" s="24"/>
      <c r="K217" s="24" t="s">
        <v>569</v>
      </c>
      <c r="L217" s="24" t="s">
        <v>642</v>
      </c>
      <c r="M217" s="24" t="s">
        <v>712</v>
      </c>
      <c r="N217" s="26"/>
      <c r="O217" s="24" t="s">
        <v>43</v>
      </c>
      <c r="P217" s="27">
        <v>-46.88</v>
      </c>
      <c r="Q217" s="27">
        <f t="shared" si="7"/>
        <v>-906.59</v>
      </c>
    </row>
    <row r="218" spans="1:17" x14ac:dyDescent="0.25">
      <c r="A218" s="24"/>
      <c r="B218" s="24"/>
      <c r="C218" s="24"/>
      <c r="D218" s="24"/>
      <c r="E218" s="24"/>
      <c r="F218" s="24"/>
      <c r="G218" s="24"/>
      <c r="H218" s="24" t="s">
        <v>470</v>
      </c>
      <c r="I218" s="25">
        <v>45684</v>
      </c>
      <c r="J218" s="24"/>
      <c r="K218" s="24" t="s">
        <v>570</v>
      </c>
      <c r="L218" s="24" t="s">
        <v>643</v>
      </c>
      <c r="M218" s="24" t="s">
        <v>712</v>
      </c>
      <c r="N218" s="26"/>
      <c r="O218" s="24" t="s">
        <v>43</v>
      </c>
      <c r="P218" s="27">
        <v>-1157.47</v>
      </c>
      <c r="Q218" s="27">
        <f t="shared" si="7"/>
        <v>-2064.06</v>
      </c>
    </row>
    <row r="219" spans="1:17" x14ac:dyDescent="0.25">
      <c r="A219" s="24"/>
      <c r="B219" s="24"/>
      <c r="C219" s="24"/>
      <c r="D219" s="24"/>
      <c r="E219" s="24"/>
      <c r="F219" s="24"/>
      <c r="G219" s="24"/>
      <c r="H219" s="24" t="s">
        <v>469</v>
      </c>
      <c r="I219" s="25">
        <v>45685</v>
      </c>
      <c r="J219" s="24" t="s">
        <v>497</v>
      </c>
      <c r="K219" s="24" t="s">
        <v>567</v>
      </c>
      <c r="L219" s="24" t="s">
        <v>644</v>
      </c>
      <c r="M219" s="24" t="s">
        <v>712</v>
      </c>
      <c r="N219" s="26"/>
      <c r="O219" s="24" t="s">
        <v>40</v>
      </c>
      <c r="P219" s="27">
        <v>-595</v>
      </c>
      <c r="Q219" s="27">
        <f t="shared" si="7"/>
        <v>-2659.06</v>
      </c>
    </row>
    <row r="220" spans="1:17" x14ac:dyDescent="0.25">
      <c r="A220" s="24"/>
      <c r="B220" s="24"/>
      <c r="C220" s="24"/>
      <c r="D220" s="24"/>
      <c r="E220" s="24"/>
      <c r="F220" s="24"/>
      <c r="G220" s="24"/>
      <c r="H220" s="24" t="s">
        <v>469</v>
      </c>
      <c r="I220" s="25">
        <v>45685</v>
      </c>
      <c r="J220" s="24" t="s">
        <v>497</v>
      </c>
      <c r="K220" s="24" t="s">
        <v>567</v>
      </c>
      <c r="L220" s="24" t="s">
        <v>645</v>
      </c>
      <c r="M220" s="24" t="s">
        <v>712</v>
      </c>
      <c r="N220" s="26"/>
      <c r="O220" s="24" t="s">
        <v>40</v>
      </c>
      <c r="P220" s="27">
        <v>-234</v>
      </c>
      <c r="Q220" s="27">
        <f t="shared" si="7"/>
        <v>-2893.06</v>
      </c>
    </row>
    <row r="221" spans="1:17" x14ac:dyDescent="0.25">
      <c r="A221" s="24"/>
      <c r="B221" s="24"/>
      <c r="C221" s="24"/>
      <c r="D221" s="24"/>
      <c r="E221" s="24"/>
      <c r="F221" s="24"/>
      <c r="G221" s="24"/>
      <c r="H221" s="24" t="s">
        <v>469</v>
      </c>
      <c r="I221" s="25">
        <v>45685</v>
      </c>
      <c r="J221" s="24" t="s">
        <v>497</v>
      </c>
      <c r="K221" s="24" t="s">
        <v>567</v>
      </c>
      <c r="L221" s="24" t="s">
        <v>646</v>
      </c>
      <c r="M221" s="24" t="s">
        <v>712</v>
      </c>
      <c r="N221" s="26"/>
      <c r="O221" s="24" t="s">
        <v>40</v>
      </c>
      <c r="P221" s="27">
        <v>-269</v>
      </c>
      <c r="Q221" s="27">
        <f t="shared" si="7"/>
        <v>-3162.06</v>
      </c>
    </row>
    <row r="222" spans="1:17" x14ac:dyDescent="0.25">
      <c r="A222" s="24"/>
      <c r="B222" s="24"/>
      <c r="C222" s="24"/>
      <c r="D222" s="24"/>
      <c r="E222" s="24"/>
      <c r="F222" s="24"/>
      <c r="G222" s="24"/>
      <c r="H222" s="24" t="s">
        <v>469</v>
      </c>
      <c r="I222" s="25">
        <v>45685</v>
      </c>
      <c r="J222" s="24" t="s">
        <v>497</v>
      </c>
      <c r="K222" s="24" t="s">
        <v>567</v>
      </c>
      <c r="L222" s="24" t="s">
        <v>647</v>
      </c>
      <c r="M222" s="24" t="s">
        <v>712</v>
      </c>
      <c r="N222" s="26"/>
      <c r="O222" s="24" t="s">
        <v>40</v>
      </c>
      <c r="P222" s="27">
        <v>-269</v>
      </c>
      <c r="Q222" s="27">
        <f t="shared" si="7"/>
        <v>-3431.06</v>
      </c>
    </row>
    <row r="223" spans="1:17" x14ac:dyDescent="0.25">
      <c r="A223" s="24"/>
      <c r="B223" s="24"/>
      <c r="C223" s="24"/>
      <c r="D223" s="24"/>
      <c r="E223" s="24"/>
      <c r="F223" s="24"/>
      <c r="G223" s="24"/>
      <c r="H223" s="24" t="s">
        <v>469</v>
      </c>
      <c r="I223" s="25">
        <v>45685</v>
      </c>
      <c r="J223" s="24" t="s">
        <v>497</v>
      </c>
      <c r="K223" s="24" t="s">
        <v>567</v>
      </c>
      <c r="L223" s="24" t="s">
        <v>639</v>
      </c>
      <c r="M223" s="24" t="s">
        <v>712</v>
      </c>
      <c r="N223" s="26"/>
      <c r="O223" s="24" t="s">
        <v>40</v>
      </c>
      <c r="P223" s="27">
        <v>-80</v>
      </c>
      <c r="Q223" s="27">
        <f t="shared" si="7"/>
        <v>-3511.06</v>
      </c>
    </row>
    <row r="224" spans="1:17" ht="15.75" thickBot="1" x14ac:dyDescent="0.3">
      <c r="A224" s="24"/>
      <c r="B224" s="24"/>
      <c r="C224" s="24"/>
      <c r="D224" s="24"/>
      <c r="E224" s="24"/>
      <c r="F224" s="24"/>
      <c r="G224" s="24"/>
      <c r="H224" s="24" t="s">
        <v>471</v>
      </c>
      <c r="I224" s="25">
        <v>45688</v>
      </c>
      <c r="J224" s="24" t="s">
        <v>489</v>
      </c>
      <c r="K224" s="24" t="s">
        <v>555</v>
      </c>
      <c r="L224" s="24" t="s">
        <v>627</v>
      </c>
      <c r="M224" s="24" t="s">
        <v>712</v>
      </c>
      <c r="N224" s="26"/>
      <c r="O224" s="24" t="s">
        <v>10</v>
      </c>
      <c r="P224" s="27">
        <v>30.3</v>
      </c>
      <c r="Q224" s="27">
        <f t="shared" si="7"/>
        <v>-3480.76</v>
      </c>
    </row>
    <row r="225" spans="1:17" ht="15.75" thickBot="1" x14ac:dyDescent="0.3">
      <c r="A225" s="29"/>
      <c r="B225" s="29"/>
      <c r="C225" s="29"/>
      <c r="D225" s="29"/>
      <c r="E225" s="29"/>
      <c r="F225" s="29" t="s">
        <v>430</v>
      </c>
      <c r="G225" s="29"/>
      <c r="H225" s="29"/>
      <c r="I225" s="30"/>
      <c r="J225" s="29"/>
      <c r="K225" s="29"/>
      <c r="L225" s="29"/>
      <c r="M225" s="29"/>
      <c r="N225" s="29"/>
      <c r="O225" s="29"/>
      <c r="P225" s="4">
        <f>ROUND(SUM(P209:P224),5)</f>
        <v>-3480.76</v>
      </c>
      <c r="Q225" s="4">
        <f>Q224</f>
        <v>-3480.76</v>
      </c>
    </row>
    <row r="226" spans="1:17" ht="15.75" thickBot="1" x14ac:dyDescent="0.3">
      <c r="A226" s="29"/>
      <c r="B226" s="29"/>
      <c r="C226" s="29"/>
      <c r="D226" s="29"/>
      <c r="E226" s="29" t="s">
        <v>206</v>
      </c>
      <c r="F226" s="29"/>
      <c r="G226" s="29"/>
      <c r="H226" s="29"/>
      <c r="I226" s="30"/>
      <c r="J226" s="29"/>
      <c r="K226" s="29"/>
      <c r="L226" s="29"/>
      <c r="M226" s="29"/>
      <c r="N226" s="29"/>
      <c r="O226" s="29"/>
      <c r="P226" s="2">
        <f>ROUND(P208+P225,5)</f>
        <v>-3511.39</v>
      </c>
      <c r="Q226" s="2">
        <f>ROUND(Q208+Q225,5)</f>
        <v>-3511.39</v>
      </c>
    </row>
    <row r="227" spans="1:17" x14ac:dyDescent="0.25">
      <c r="A227" s="29"/>
      <c r="B227" s="29"/>
      <c r="C227" s="29"/>
      <c r="D227" s="29" t="s">
        <v>216</v>
      </c>
      <c r="E227" s="29"/>
      <c r="F227" s="29"/>
      <c r="G227" s="29"/>
      <c r="H227" s="29"/>
      <c r="I227" s="30"/>
      <c r="J227" s="29"/>
      <c r="K227" s="29"/>
      <c r="L227" s="29"/>
      <c r="M227" s="29"/>
      <c r="N227" s="29"/>
      <c r="O227" s="29"/>
      <c r="P227" s="12">
        <f>P226</f>
        <v>-3511.39</v>
      </c>
      <c r="Q227" s="12">
        <f>Q226</f>
        <v>-3511.39</v>
      </c>
    </row>
    <row r="228" spans="1:17" x14ac:dyDescent="0.25">
      <c r="A228" s="1"/>
      <c r="B228" s="1"/>
      <c r="C228" s="1"/>
      <c r="D228" s="1" t="s">
        <v>218</v>
      </c>
      <c r="E228" s="1"/>
      <c r="F228" s="1"/>
      <c r="G228" s="1"/>
      <c r="H228" s="1"/>
      <c r="I228" s="22"/>
      <c r="J228" s="1"/>
      <c r="K228" s="1"/>
      <c r="L228" s="1"/>
      <c r="M228" s="1"/>
      <c r="N228" s="1"/>
      <c r="O228" s="1"/>
      <c r="P228" s="23"/>
      <c r="Q228" s="23"/>
    </row>
    <row r="229" spans="1:17" x14ac:dyDescent="0.25">
      <c r="A229" s="1"/>
      <c r="B229" s="1"/>
      <c r="C229" s="1"/>
      <c r="D229" s="1"/>
      <c r="E229" s="1" t="s">
        <v>219</v>
      </c>
      <c r="F229" s="1"/>
      <c r="G229" s="1"/>
      <c r="H229" s="1"/>
      <c r="I229" s="22"/>
      <c r="J229" s="1"/>
      <c r="K229" s="1"/>
      <c r="L229" s="1"/>
      <c r="M229" s="1"/>
      <c r="N229" s="1"/>
      <c r="O229" s="1"/>
      <c r="P229" s="23"/>
      <c r="Q229" s="23"/>
    </row>
    <row r="230" spans="1:17" x14ac:dyDescent="0.25">
      <c r="A230" s="24"/>
      <c r="B230" s="24"/>
      <c r="C230" s="24"/>
      <c r="D230" s="24"/>
      <c r="E230" s="24"/>
      <c r="F230" s="24"/>
      <c r="G230" s="24"/>
      <c r="H230" s="24" t="s">
        <v>468</v>
      </c>
      <c r="I230" s="25">
        <v>45665</v>
      </c>
      <c r="J230" s="24"/>
      <c r="K230" s="24" t="s">
        <v>571</v>
      </c>
      <c r="L230" s="24" t="s">
        <v>648</v>
      </c>
      <c r="M230" s="24" t="s">
        <v>712</v>
      </c>
      <c r="N230" s="26"/>
      <c r="O230" s="24" t="s">
        <v>10</v>
      </c>
      <c r="P230" s="27">
        <v>0.2</v>
      </c>
      <c r="Q230" s="27">
        <f>ROUND(Q229+P230,5)</f>
        <v>0.2</v>
      </c>
    </row>
    <row r="231" spans="1:17" ht="15.75" thickBot="1" x14ac:dyDescent="0.3">
      <c r="A231" s="24"/>
      <c r="B231" s="24"/>
      <c r="C231" s="24"/>
      <c r="D231" s="24"/>
      <c r="E231" s="24"/>
      <c r="F231" s="24"/>
      <c r="G231" s="24"/>
      <c r="H231" s="24" t="s">
        <v>471</v>
      </c>
      <c r="I231" s="25">
        <v>45688</v>
      </c>
      <c r="J231" s="24" t="s">
        <v>486</v>
      </c>
      <c r="K231" s="24" t="s">
        <v>552</v>
      </c>
      <c r="L231" s="24" t="s">
        <v>627</v>
      </c>
      <c r="M231" s="24" t="s">
        <v>712</v>
      </c>
      <c r="N231" s="26"/>
      <c r="O231" s="24" t="s">
        <v>10</v>
      </c>
      <c r="P231" s="28">
        <v>138.24</v>
      </c>
      <c r="Q231" s="28">
        <f>ROUND(Q230+P231,5)</f>
        <v>138.44</v>
      </c>
    </row>
    <row r="232" spans="1:17" x14ac:dyDescent="0.25">
      <c r="A232" s="29"/>
      <c r="B232" s="29"/>
      <c r="C232" s="29"/>
      <c r="D232" s="29"/>
      <c r="E232" s="29" t="s">
        <v>431</v>
      </c>
      <c r="F232" s="29"/>
      <c r="G232" s="29"/>
      <c r="H232" s="29"/>
      <c r="I232" s="30"/>
      <c r="J232" s="29"/>
      <c r="K232" s="29"/>
      <c r="L232" s="29"/>
      <c r="M232" s="29"/>
      <c r="N232" s="29"/>
      <c r="O232" s="29"/>
      <c r="P232" s="12">
        <f>ROUND(SUM(P229:P231),5)</f>
        <v>138.44</v>
      </c>
      <c r="Q232" s="12">
        <f>Q231</f>
        <v>138.44</v>
      </c>
    </row>
    <row r="233" spans="1:17" x14ac:dyDescent="0.25">
      <c r="A233" s="1"/>
      <c r="B233" s="1"/>
      <c r="C233" s="1"/>
      <c r="D233" s="1"/>
      <c r="E233" s="1" t="s">
        <v>221</v>
      </c>
      <c r="F233" s="1"/>
      <c r="G233" s="1"/>
      <c r="H233" s="1"/>
      <c r="I233" s="22"/>
      <c r="J233" s="1"/>
      <c r="K233" s="1"/>
      <c r="L233" s="1"/>
      <c r="M233" s="1"/>
      <c r="N233" s="1"/>
      <c r="O233" s="1"/>
      <c r="P233" s="23"/>
      <c r="Q233" s="23"/>
    </row>
    <row r="234" spans="1:17" ht="15.75" thickBot="1" x14ac:dyDescent="0.3">
      <c r="A234" s="21"/>
      <c r="B234" s="21"/>
      <c r="C234" s="21"/>
      <c r="D234" s="21"/>
      <c r="E234" s="21"/>
      <c r="F234" s="21"/>
      <c r="G234" s="24"/>
      <c r="H234" s="24" t="s">
        <v>469</v>
      </c>
      <c r="I234" s="25">
        <v>45661</v>
      </c>
      <c r="J234" s="24" t="s">
        <v>482</v>
      </c>
      <c r="K234" s="24" t="s">
        <v>572</v>
      </c>
      <c r="L234" s="24" t="s">
        <v>649</v>
      </c>
      <c r="M234" s="24" t="s">
        <v>712</v>
      </c>
      <c r="N234" s="26"/>
      <c r="O234" s="24" t="s">
        <v>40</v>
      </c>
      <c r="P234" s="28">
        <v>-387.58</v>
      </c>
      <c r="Q234" s="28">
        <f>ROUND(Q233+P234,5)</f>
        <v>-387.58</v>
      </c>
    </row>
    <row r="235" spans="1:17" x14ac:dyDescent="0.25">
      <c r="A235" s="29"/>
      <c r="B235" s="29"/>
      <c r="C235" s="29"/>
      <c r="D235" s="29"/>
      <c r="E235" s="29" t="s">
        <v>432</v>
      </c>
      <c r="F235" s="29"/>
      <c r="G235" s="29"/>
      <c r="H235" s="29"/>
      <c r="I235" s="30"/>
      <c r="J235" s="29"/>
      <c r="K235" s="29"/>
      <c r="L235" s="29"/>
      <c r="M235" s="29"/>
      <c r="N235" s="29"/>
      <c r="O235" s="29"/>
      <c r="P235" s="12">
        <f>ROUND(SUM(P233:P234),5)</f>
        <v>-387.58</v>
      </c>
      <c r="Q235" s="12">
        <f>Q234</f>
        <v>-387.58</v>
      </c>
    </row>
    <row r="236" spans="1:17" x14ac:dyDescent="0.25">
      <c r="A236" s="1"/>
      <c r="B236" s="1"/>
      <c r="C236" s="1"/>
      <c r="D236" s="1"/>
      <c r="E236" s="1" t="s">
        <v>222</v>
      </c>
      <c r="F236" s="1"/>
      <c r="G236" s="1"/>
      <c r="H236" s="1"/>
      <c r="I236" s="22"/>
      <c r="J236" s="1"/>
      <c r="K236" s="1"/>
      <c r="L236" s="1"/>
      <c r="M236" s="1"/>
      <c r="N236" s="1"/>
      <c r="O236" s="1"/>
      <c r="P236" s="23"/>
      <c r="Q236" s="23"/>
    </row>
    <row r="237" spans="1:17" ht="15.75" thickBot="1" x14ac:dyDescent="0.3">
      <c r="A237" s="21"/>
      <c r="B237" s="21"/>
      <c r="C237" s="21"/>
      <c r="D237" s="21"/>
      <c r="E237" s="21"/>
      <c r="F237" s="21"/>
      <c r="G237" s="24"/>
      <c r="H237" s="24" t="s">
        <v>469</v>
      </c>
      <c r="I237" s="25">
        <v>45661</v>
      </c>
      <c r="J237" s="24" t="s">
        <v>482</v>
      </c>
      <c r="K237" s="24" t="s">
        <v>572</v>
      </c>
      <c r="L237" s="24" t="s">
        <v>650</v>
      </c>
      <c r="M237" s="24" t="s">
        <v>712</v>
      </c>
      <c r="N237" s="26"/>
      <c r="O237" s="24" t="s">
        <v>40</v>
      </c>
      <c r="P237" s="28">
        <v>-94.6</v>
      </c>
      <c r="Q237" s="28">
        <f>ROUND(Q236+P237,5)</f>
        <v>-94.6</v>
      </c>
    </row>
    <row r="238" spans="1:17" x14ac:dyDescent="0.25">
      <c r="A238" s="29"/>
      <c r="B238" s="29"/>
      <c r="C238" s="29"/>
      <c r="D238" s="29"/>
      <c r="E238" s="29" t="s">
        <v>433</v>
      </c>
      <c r="F238" s="29"/>
      <c r="G238" s="29"/>
      <c r="H238" s="29"/>
      <c r="I238" s="30"/>
      <c r="J238" s="29"/>
      <c r="K238" s="29"/>
      <c r="L238" s="29"/>
      <c r="M238" s="29"/>
      <c r="N238" s="29"/>
      <c r="O238" s="29"/>
      <c r="P238" s="12">
        <f>ROUND(SUM(P236:P237),5)</f>
        <v>-94.6</v>
      </c>
      <c r="Q238" s="12">
        <f>Q237</f>
        <v>-94.6</v>
      </c>
    </row>
    <row r="239" spans="1:17" x14ac:dyDescent="0.25">
      <c r="A239" s="1"/>
      <c r="B239" s="1"/>
      <c r="C239" s="1"/>
      <c r="D239" s="1"/>
      <c r="E239" s="1" t="s">
        <v>223</v>
      </c>
      <c r="F239" s="1"/>
      <c r="G239" s="1"/>
      <c r="H239" s="1"/>
      <c r="I239" s="22"/>
      <c r="J239" s="1"/>
      <c r="K239" s="1"/>
      <c r="L239" s="1"/>
      <c r="M239" s="1"/>
      <c r="N239" s="1"/>
      <c r="O239" s="1"/>
      <c r="P239" s="23"/>
      <c r="Q239" s="23"/>
    </row>
    <row r="240" spans="1:17" ht="15.75" thickBot="1" x14ac:dyDescent="0.3">
      <c r="A240" s="21"/>
      <c r="B240" s="21"/>
      <c r="C240" s="21"/>
      <c r="D240" s="21"/>
      <c r="E240" s="21"/>
      <c r="F240" s="21"/>
      <c r="G240" s="24"/>
      <c r="H240" s="24" t="s">
        <v>469</v>
      </c>
      <c r="I240" s="25">
        <v>45661</v>
      </c>
      <c r="J240" s="24" t="s">
        <v>482</v>
      </c>
      <c r="K240" s="24" t="s">
        <v>572</v>
      </c>
      <c r="L240" s="24" t="s">
        <v>651</v>
      </c>
      <c r="M240" s="24" t="s">
        <v>712</v>
      </c>
      <c r="N240" s="26"/>
      <c r="O240" s="24" t="s">
        <v>40</v>
      </c>
      <c r="P240" s="27">
        <v>-94.6</v>
      </c>
      <c r="Q240" s="27">
        <f>ROUND(Q239+P240,5)</f>
        <v>-94.6</v>
      </c>
    </row>
    <row r="241" spans="1:17" ht="15.75" thickBot="1" x14ac:dyDescent="0.3">
      <c r="A241" s="29"/>
      <c r="B241" s="29"/>
      <c r="C241" s="29"/>
      <c r="D241" s="29"/>
      <c r="E241" s="29" t="s">
        <v>434</v>
      </c>
      <c r="F241" s="29"/>
      <c r="G241" s="29"/>
      <c r="H241" s="29"/>
      <c r="I241" s="30"/>
      <c r="J241" s="29"/>
      <c r="K241" s="29"/>
      <c r="L241" s="29"/>
      <c r="M241" s="29"/>
      <c r="N241" s="29"/>
      <c r="O241" s="29"/>
      <c r="P241" s="2">
        <f>ROUND(SUM(P239:P240),5)</f>
        <v>-94.6</v>
      </c>
      <c r="Q241" s="2">
        <f>Q240</f>
        <v>-94.6</v>
      </c>
    </row>
    <row r="242" spans="1:17" x14ac:dyDescent="0.25">
      <c r="A242" s="29"/>
      <c r="B242" s="29"/>
      <c r="C242" s="29"/>
      <c r="D242" s="29" t="s">
        <v>225</v>
      </c>
      <c r="E242" s="29"/>
      <c r="F242" s="29"/>
      <c r="G242" s="29"/>
      <c r="H242" s="29"/>
      <c r="I242" s="30"/>
      <c r="J242" s="29"/>
      <c r="K242" s="29"/>
      <c r="L242" s="29"/>
      <c r="M242" s="29"/>
      <c r="N242" s="29"/>
      <c r="O242" s="29"/>
      <c r="P242" s="12">
        <f>ROUND(P232+P235+P238+P241,5)</f>
        <v>-438.34</v>
      </c>
      <c r="Q242" s="12">
        <f>ROUND(Q232+Q235+Q238+Q241,5)</f>
        <v>-438.34</v>
      </c>
    </row>
    <row r="243" spans="1:17" x14ac:dyDescent="0.25">
      <c r="A243" s="1"/>
      <c r="B243" s="1"/>
      <c r="C243" s="1"/>
      <c r="D243" s="1" t="s">
        <v>226</v>
      </c>
      <c r="E243" s="1"/>
      <c r="F243" s="1"/>
      <c r="G243" s="1"/>
      <c r="H243" s="1"/>
      <c r="I243" s="22"/>
      <c r="J243" s="1"/>
      <c r="K243" s="1"/>
      <c r="L243" s="1"/>
      <c r="M243" s="1"/>
      <c r="N243" s="1"/>
      <c r="O243" s="1"/>
      <c r="P243" s="23"/>
      <c r="Q243" s="23"/>
    </row>
    <row r="244" spans="1:17" x14ac:dyDescent="0.25">
      <c r="A244" s="1"/>
      <c r="B244" s="1"/>
      <c r="C244" s="1"/>
      <c r="D244" s="1"/>
      <c r="E244" s="1" t="s">
        <v>227</v>
      </c>
      <c r="F244" s="1"/>
      <c r="G244" s="1"/>
      <c r="H244" s="1"/>
      <c r="I244" s="22"/>
      <c r="J244" s="1"/>
      <c r="K244" s="1"/>
      <c r="L244" s="1"/>
      <c r="M244" s="1"/>
      <c r="N244" s="1"/>
      <c r="O244" s="1"/>
      <c r="P244" s="23"/>
      <c r="Q244" s="23"/>
    </row>
    <row r="245" spans="1:17" x14ac:dyDescent="0.25">
      <c r="A245" s="1"/>
      <c r="B245" s="1"/>
      <c r="C245" s="1"/>
      <c r="D245" s="1"/>
      <c r="E245" s="1"/>
      <c r="F245" s="1" t="s">
        <v>228</v>
      </c>
      <c r="G245" s="1"/>
      <c r="H245" s="1"/>
      <c r="I245" s="22"/>
      <c r="J245" s="1"/>
      <c r="K245" s="1"/>
      <c r="L245" s="1"/>
      <c r="M245" s="1"/>
      <c r="N245" s="1"/>
      <c r="O245" s="1"/>
      <c r="P245" s="23"/>
      <c r="Q245" s="23"/>
    </row>
    <row r="246" spans="1:17" ht="15.75" thickBot="1" x14ac:dyDescent="0.3">
      <c r="A246" s="21"/>
      <c r="B246" s="21"/>
      <c r="C246" s="21"/>
      <c r="D246" s="21"/>
      <c r="E246" s="21"/>
      <c r="F246" s="21"/>
      <c r="G246" s="24"/>
      <c r="H246" s="24" t="s">
        <v>469</v>
      </c>
      <c r="I246" s="25">
        <v>45686</v>
      </c>
      <c r="J246" s="24" t="s">
        <v>498</v>
      </c>
      <c r="K246" s="24" t="s">
        <v>573</v>
      </c>
      <c r="L246" s="24" t="s">
        <v>652</v>
      </c>
      <c r="M246" s="24" t="s">
        <v>712</v>
      </c>
      <c r="N246" s="26"/>
      <c r="O246" s="24" t="s">
        <v>40</v>
      </c>
      <c r="P246" s="28">
        <v>-1859.5</v>
      </c>
      <c r="Q246" s="28">
        <f>ROUND(Q245+P246,5)</f>
        <v>-1859.5</v>
      </c>
    </row>
    <row r="247" spans="1:17" x14ac:dyDescent="0.25">
      <c r="A247" s="29"/>
      <c r="B247" s="29"/>
      <c r="C247" s="29"/>
      <c r="D247" s="29"/>
      <c r="E247" s="29"/>
      <c r="F247" s="29" t="s">
        <v>435</v>
      </c>
      <c r="G247" s="29"/>
      <c r="H247" s="29"/>
      <c r="I247" s="30"/>
      <c r="J247" s="29"/>
      <c r="K247" s="29"/>
      <c r="L247" s="29"/>
      <c r="M247" s="29"/>
      <c r="N247" s="29"/>
      <c r="O247" s="29"/>
      <c r="P247" s="12">
        <f>ROUND(SUM(P245:P246),5)</f>
        <v>-1859.5</v>
      </c>
      <c r="Q247" s="12">
        <f>Q246</f>
        <v>-1859.5</v>
      </c>
    </row>
    <row r="248" spans="1:17" x14ac:dyDescent="0.25">
      <c r="A248" s="1"/>
      <c r="B248" s="1"/>
      <c r="C248" s="1"/>
      <c r="D248" s="1"/>
      <c r="E248" s="1"/>
      <c r="F248" s="1" t="s">
        <v>229</v>
      </c>
      <c r="G248" s="1"/>
      <c r="H248" s="1"/>
      <c r="I248" s="22"/>
      <c r="J248" s="1"/>
      <c r="K248" s="1"/>
      <c r="L248" s="1"/>
      <c r="M248" s="1"/>
      <c r="N248" s="1"/>
      <c r="O248" s="1"/>
      <c r="P248" s="23"/>
      <c r="Q248" s="23"/>
    </row>
    <row r="249" spans="1:17" ht="15.75" thickBot="1" x14ac:dyDescent="0.3">
      <c r="A249" s="21"/>
      <c r="B249" s="21"/>
      <c r="C249" s="21"/>
      <c r="D249" s="21"/>
      <c r="E249" s="21"/>
      <c r="F249" s="21"/>
      <c r="G249" s="24"/>
      <c r="H249" s="24" t="s">
        <v>469</v>
      </c>
      <c r="I249" s="25">
        <v>45686</v>
      </c>
      <c r="J249" s="24" t="s">
        <v>498</v>
      </c>
      <c r="K249" s="24" t="s">
        <v>573</v>
      </c>
      <c r="L249" s="24" t="s">
        <v>653</v>
      </c>
      <c r="M249" s="24" t="s">
        <v>712</v>
      </c>
      <c r="N249" s="26"/>
      <c r="O249" s="24" t="s">
        <v>40</v>
      </c>
      <c r="P249" s="28">
        <v>-52.41</v>
      </c>
      <c r="Q249" s="28">
        <f>ROUND(Q248+P249,5)</f>
        <v>-52.41</v>
      </c>
    </row>
    <row r="250" spans="1:17" x14ac:dyDescent="0.25">
      <c r="A250" s="29"/>
      <c r="B250" s="29"/>
      <c r="C250" s="29"/>
      <c r="D250" s="29"/>
      <c r="E250" s="29"/>
      <c r="F250" s="29" t="s">
        <v>436</v>
      </c>
      <c r="G250" s="29"/>
      <c r="H250" s="29"/>
      <c r="I250" s="30"/>
      <c r="J250" s="29"/>
      <c r="K250" s="29"/>
      <c r="L250" s="29"/>
      <c r="M250" s="29"/>
      <c r="N250" s="29"/>
      <c r="O250" s="29"/>
      <c r="P250" s="12">
        <f>ROUND(SUM(P248:P249),5)</f>
        <v>-52.41</v>
      </c>
      <c r="Q250" s="12">
        <f>Q249</f>
        <v>-52.41</v>
      </c>
    </row>
    <row r="251" spans="1:17" x14ac:dyDescent="0.25">
      <c r="A251" s="1"/>
      <c r="B251" s="1"/>
      <c r="C251" s="1"/>
      <c r="D251" s="1"/>
      <c r="E251" s="1"/>
      <c r="F251" s="1" t="s">
        <v>230</v>
      </c>
      <c r="G251" s="1"/>
      <c r="H251" s="1"/>
      <c r="I251" s="22"/>
      <c r="J251" s="1"/>
      <c r="K251" s="1"/>
      <c r="L251" s="1"/>
      <c r="M251" s="1"/>
      <c r="N251" s="1"/>
      <c r="O251" s="1"/>
      <c r="P251" s="23"/>
      <c r="Q251" s="23"/>
    </row>
    <row r="252" spans="1:17" ht="15.75" thickBot="1" x14ac:dyDescent="0.3">
      <c r="A252" s="21"/>
      <c r="B252" s="21"/>
      <c r="C252" s="21"/>
      <c r="D252" s="21"/>
      <c r="E252" s="21"/>
      <c r="F252" s="21"/>
      <c r="G252" s="24"/>
      <c r="H252" s="24" t="s">
        <v>469</v>
      </c>
      <c r="I252" s="25">
        <v>45686</v>
      </c>
      <c r="J252" s="24" t="s">
        <v>498</v>
      </c>
      <c r="K252" s="24" t="s">
        <v>573</v>
      </c>
      <c r="L252" s="24" t="s">
        <v>654</v>
      </c>
      <c r="M252" s="24" t="s">
        <v>712</v>
      </c>
      <c r="N252" s="26"/>
      <c r="O252" s="24" t="s">
        <v>40</v>
      </c>
      <c r="P252" s="27">
        <v>-24.95</v>
      </c>
      <c r="Q252" s="27">
        <f>ROUND(Q251+P252,5)</f>
        <v>-24.95</v>
      </c>
    </row>
    <row r="253" spans="1:17" ht="15.75" thickBot="1" x14ac:dyDescent="0.3">
      <c r="A253" s="29"/>
      <c r="B253" s="29"/>
      <c r="C253" s="29"/>
      <c r="D253" s="29"/>
      <c r="E253" s="29"/>
      <c r="F253" s="29" t="s">
        <v>437</v>
      </c>
      <c r="G253" s="29"/>
      <c r="H253" s="29"/>
      <c r="I253" s="30"/>
      <c r="J253" s="29"/>
      <c r="K253" s="29"/>
      <c r="L253" s="29"/>
      <c r="M253" s="29"/>
      <c r="N253" s="29"/>
      <c r="O253" s="29"/>
      <c r="P253" s="2">
        <f>ROUND(SUM(P251:P252),5)</f>
        <v>-24.95</v>
      </c>
      <c r="Q253" s="2">
        <f>Q252</f>
        <v>-24.95</v>
      </c>
    </row>
    <row r="254" spans="1:17" x14ac:dyDescent="0.25">
      <c r="A254" s="29"/>
      <c r="B254" s="29"/>
      <c r="C254" s="29"/>
      <c r="D254" s="29"/>
      <c r="E254" s="29" t="s">
        <v>232</v>
      </c>
      <c r="F254" s="29"/>
      <c r="G254" s="29"/>
      <c r="H254" s="29"/>
      <c r="I254" s="30"/>
      <c r="J254" s="29"/>
      <c r="K254" s="29"/>
      <c r="L254" s="29"/>
      <c r="M254" s="29"/>
      <c r="N254" s="29"/>
      <c r="O254" s="29"/>
      <c r="P254" s="12">
        <f>ROUND(P247+P250+P253,5)</f>
        <v>-1936.86</v>
      </c>
      <c r="Q254" s="12">
        <f>ROUND(Q247+Q250+Q253,5)</f>
        <v>-1936.86</v>
      </c>
    </row>
    <row r="255" spans="1:17" x14ac:dyDescent="0.25">
      <c r="A255" s="1"/>
      <c r="B255" s="1"/>
      <c r="C255" s="1"/>
      <c r="D255" s="1"/>
      <c r="E255" s="1" t="s">
        <v>234</v>
      </c>
      <c r="F255" s="1"/>
      <c r="G255" s="1"/>
      <c r="H255" s="1"/>
      <c r="I255" s="22"/>
      <c r="J255" s="1"/>
      <c r="K255" s="1"/>
      <c r="L255" s="1"/>
      <c r="M255" s="1"/>
      <c r="N255" s="1"/>
      <c r="O255" s="1"/>
      <c r="P255" s="23"/>
      <c r="Q255" s="23"/>
    </row>
    <row r="256" spans="1:17" x14ac:dyDescent="0.25">
      <c r="A256" s="24"/>
      <c r="B256" s="24"/>
      <c r="C256" s="24"/>
      <c r="D256" s="24"/>
      <c r="E256" s="24"/>
      <c r="F256" s="24"/>
      <c r="G256" s="24"/>
      <c r="H256" s="24" t="s">
        <v>469</v>
      </c>
      <c r="I256" s="25">
        <v>45681</v>
      </c>
      <c r="J256" s="24" t="s">
        <v>499</v>
      </c>
      <c r="K256" s="24" t="s">
        <v>574</v>
      </c>
      <c r="L256" s="24" t="s">
        <v>655</v>
      </c>
      <c r="M256" s="24" t="s">
        <v>712</v>
      </c>
      <c r="N256" s="26"/>
      <c r="O256" s="24" t="s">
        <v>40</v>
      </c>
      <c r="P256" s="27">
        <v>-18</v>
      </c>
      <c r="Q256" s="27">
        <f>ROUND(Q255+P256,5)</f>
        <v>-18</v>
      </c>
    </row>
    <row r="257" spans="1:17" x14ac:dyDescent="0.25">
      <c r="A257" s="24"/>
      <c r="B257" s="24"/>
      <c r="C257" s="24"/>
      <c r="D257" s="24"/>
      <c r="E257" s="24"/>
      <c r="F257" s="24"/>
      <c r="G257" s="24"/>
      <c r="H257" s="24" t="s">
        <v>469</v>
      </c>
      <c r="I257" s="25">
        <v>45681</v>
      </c>
      <c r="J257" s="24" t="s">
        <v>499</v>
      </c>
      <c r="K257" s="24" t="s">
        <v>574</v>
      </c>
      <c r="L257" s="24" t="s">
        <v>656</v>
      </c>
      <c r="M257" s="24" t="s">
        <v>712</v>
      </c>
      <c r="N257" s="26"/>
      <c r="O257" s="24" t="s">
        <v>40</v>
      </c>
      <c r="P257" s="27">
        <v>-119.99</v>
      </c>
      <c r="Q257" s="27">
        <f>ROUND(Q256+P257,5)</f>
        <v>-137.99</v>
      </c>
    </row>
    <row r="258" spans="1:17" x14ac:dyDescent="0.25">
      <c r="A258" s="24"/>
      <c r="B258" s="24"/>
      <c r="C258" s="24"/>
      <c r="D258" s="24"/>
      <c r="E258" s="24"/>
      <c r="F258" s="24"/>
      <c r="G258" s="24"/>
      <c r="H258" s="24" t="s">
        <v>469</v>
      </c>
      <c r="I258" s="25">
        <v>45681</v>
      </c>
      <c r="J258" s="24" t="s">
        <v>499</v>
      </c>
      <c r="K258" s="24" t="s">
        <v>574</v>
      </c>
      <c r="L258" s="24" t="s">
        <v>657</v>
      </c>
      <c r="M258" s="24" t="s">
        <v>712</v>
      </c>
      <c r="N258" s="26"/>
      <c r="O258" s="24" t="s">
        <v>40</v>
      </c>
      <c r="P258" s="27">
        <v>-18.989999999999998</v>
      </c>
      <c r="Q258" s="27">
        <f>ROUND(Q257+P258,5)</f>
        <v>-156.97999999999999</v>
      </c>
    </row>
    <row r="259" spans="1:17" x14ac:dyDescent="0.25">
      <c r="A259" s="24"/>
      <c r="B259" s="24"/>
      <c r="C259" s="24"/>
      <c r="D259" s="24"/>
      <c r="E259" s="24"/>
      <c r="F259" s="24"/>
      <c r="G259" s="24"/>
      <c r="H259" s="24" t="s">
        <v>469</v>
      </c>
      <c r="I259" s="25">
        <v>45681</v>
      </c>
      <c r="J259" s="24" t="s">
        <v>499</v>
      </c>
      <c r="K259" s="24" t="s">
        <v>574</v>
      </c>
      <c r="L259" s="24" t="s">
        <v>658</v>
      </c>
      <c r="M259" s="24" t="s">
        <v>712</v>
      </c>
      <c r="N259" s="26"/>
      <c r="O259" s="24" t="s">
        <v>40</v>
      </c>
      <c r="P259" s="27">
        <v>-16</v>
      </c>
      <c r="Q259" s="27">
        <f>ROUND(Q258+P259,5)</f>
        <v>-172.98</v>
      </c>
    </row>
    <row r="260" spans="1:17" ht="15.75" thickBot="1" x14ac:dyDescent="0.3">
      <c r="A260" s="24"/>
      <c r="B260" s="24"/>
      <c r="C260" s="24"/>
      <c r="D260" s="24"/>
      <c r="E260" s="24"/>
      <c r="F260" s="24"/>
      <c r="G260" s="24"/>
      <c r="H260" s="24" t="s">
        <v>469</v>
      </c>
      <c r="I260" s="25">
        <v>45681</v>
      </c>
      <c r="J260" s="24" t="s">
        <v>499</v>
      </c>
      <c r="K260" s="24" t="s">
        <v>574</v>
      </c>
      <c r="L260" s="24" t="s">
        <v>659</v>
      </c>
      <c r="M260" s="24" t="s">
        <v>712</v>
      </c>
      <c r="N260" s="26"/>
      <c r="O260" s="24" t="s">
        <v>40</v>
      </c>
      <c r="P260" s="27">
        <v>-7</v>
      </c>
      <c r="Q260" s="27">
        <f>ROUND(Q259+P260,5)</f>
        <v>-179.98</v>
      </c>
    </row>
    <row r="261" spans="1:17" ht="15.75" thickBot="1" x14ac:dyDescent="0.3">
      <c r="A261" s="29"/>
      <c r="B261" s="29"/>
      <c r="C261" s="29"/>
      <c r="D261" s="29"/>
      <c r="E261" s="29" t="s">
        <v>438</v>
      </c>
      <c r="F261" s="29"/>
      <c r="G261" s="29"/>
      <c r="H261" s="29"/>
      <c r="I261" s="30"/>
      <c r="J261" s="29"/>
      <c r="K261" s="29"/>
      <c r="L261" s="29"/>
      <c r="M261" s="29"/>
      <c r="N261" s="29"/>
      <c r="O261" s="29"/>
      <c r="P261" s="2">
        <f>ROUND(SUM(P255:P260),5)</f>
        <v>-179.98</v>
      </c>
      <c r="Q261" s="2">
        <f>Q260</f>
        <v>-179.98</v>
      </c>
    </row>
    <row r="262" spans="1:17" x14ac:dyDescent="0.25">
      <c r="A262" s="29"/>
      <c r="B262" s="29"/>
      <c r="C262" s="29"/>
      <c r="D262" s="29" t="s">
        <v>236</v>
      </c>
      <c r="E262" s="29"/>
      <c r="F262" s="29"/>
      <c r="G262" s="29"/>
      <c r="H262" s="29"/>
      <c r="I262" s="30"/>
      <c r="J262" s="29"/>
      <c r="K262" s="29"/>
      <c r="L262" s="29"/>
      <c r="M262" s="29"/>
      <c r="N262" s="29"/>
      <c r="O262" s="29"/>
      <c r="P262" s="12">
        <f>ROUND(P254+P261,5)</f>
        <v>-2116.84</v>
      </c>
      <c r="Q262" s="12">
        <f>ROUND(Q254+Q261,5)</f>
        <v>-2116.84</v>
      </c>
    </row>
    <row r="263" spans="1:17" x14ac:dyDescent="0.25">
      <c r="A263" s="1"/>
      <c r="B263" s="1"/>
      <c r="C263" s="1"/>
      <c r="D263" s="1" t="s">
        <v>237</v>
      </c>
      <c r="E263" s="1"/>
      <c r="F263" s="1"/>
      <c r="G263" s="1"/>
      <c r="H263" s="1"/>
      <c r="I263" s="22"/>
      <c r="J263" s="1"/>
      <c r="K263" s="1"/>
      <c r="L263" s="1"/>
      <c r="M263" s="1"/>
      <c r="N263" s="1"/>
      <c r="O263" s="1"/>
      <c r="P263" s="23"/>
      <c r="Q263" s="23"/>
    </row>
    <row r="264" spans="1:17" ht="15.75" thickBot="1" x14ac:dyDescent="0.3">
      <c r="A264" s="21"/>
      <c r="B264" s="21"/>
      <c r="C264" s="21"/>
      <c r="D264" s="21"/>
      <c r="E264" s="21"/>
      <c r="F264" s="21"/>
      <c r="G264" s="24"/>
      <c r="H264" s="24" t="s">
        <v>470</v>
      </c>
      <c r="I264" s="25">
        <v>45665</v>
      </c>
      <c r="J264" s="24"/>
      <c r="K264" s="24" t="s">
        <v>575</v>
      </c>
      <c r="L264" s="24" t="s">
        <v>660</v>
      </c>
      <c r="M264" s="24" t="s">
        <v>712</v>
      </c>
      <c r="N264" s="26"/>
      <c r="O264" s="24" t="s">
        <v>43</v>
      </c>
      <c r="P264" s="27">
        <v>-183</v>
      </c>
      <c r="Q264" s="27">
        <f>ROUND(Q263+P264,5)</f>
        <v>-183</v>
      </c>
    </row>
    <row r="265" spans="1:17" ht="15.75" thickBot="1" x14ac:dyDescent="0.3">
      <c r="A265" s="29"/>
      <c r="B265" s="29"/>
      <c r="C265" s="29"/>
      <c r="D265" s="29" t="s">
        <v>439</v>
      </c>
      <c r="E265" s="29"/>
      <c r="F265" s="29"/>
      <c r="G265" s="29"/>
      <c r="H265" s="29"/>
      <c r="I265" s="30"/>
      <c r="J265" s="29"/>
      <c r="K265" s="29"/>
      <c r="L265" s="29"/>
      <c r="M265" s="29"/>
      <c r="N265" s="29"/>
      <c r="O265" s="29"/>
      <c r="P265" s="4">
        <f>ROUND(SUM(P263:P264),5)</f>
        <v>-183</v>
      </c>
      <c r="Q265" s="4">
        <f>Q264</f>
        <v>-183</v>
      </c>
    </row>
    <row r="266" spans="1:17" ht="15.75" thickBot="1" x14ac:dyDescent="0.3">
      <c r="A266" s="29"/>
      <c r="B266" s="29"/>
      <c r="C266" s="29" t="s">
        <v>239</v>
      </c>
      <c r="D266" s="29"/>
      <c r="E266" s="29"/>
      <c r="F266" s="29"/>
      <c r="G266" s="29"/>
      <c r="H266" s="29"/>
      <c r="I266" s="30"/>
      <c r="J266" s="29"/>
      <c r="K266" s="29"/>
      <c r="L266" s="29"/>
      <c r="M266" s="29"/>
      <c r="N266" s="29"/>
      <c r="O266" s="29"/>
      <c r="P266" s="2">
        <f>ROUND(P227+P242+P262+P265,5)</f>
        <v>-6249.57</v>
      </c>
      <c r="Q266" s="2">
        <f>ROUND(Q227+Q242+Q262+Q265,5)</f>
        <v>-6249.57</v>
      </c>
    </row>
    <row r="267" spans="1:17" x14ac:dyDescent="0.25">
      <c r="A267" s="29"/>
      <c r="B267" s="29" t="s">
        <v>241</v>
      </c>
      <c r="C267" s="29"/>
      <c r="D267" s="29"/>
      <c r="E267" s="29"/>
      <c r="F267" s="29"/>
      <c r="G267" s="29"/>
      <c r="H267" s="29"/>
      <c r="I267" s="30"/>
      <c r="J267" s="29"/>
      <c r="K267" s="29"/>
      <c r="L267" s="29"/>
      <c r="M267" s="29"/>
      <c r="N267" s="29"/>
      <c r="O267" s="29"/>
      <c r="P267" s="12">
        <f>ROUND(P35+P40+P46+P70+P197+P202+P266,5)</f>
        <v>-95428.17</v>
      </c>
      <c r="Q267" s="12">
        <f>ROUND(Q35+Q40+Q46+Q70+Q197+Q202+Q266,5)</f>
        <v>-95428.17</v>
      </c>
    </row>
    <row r="268" spans="1:17" x14ac:dyDescent="0.25">
      <c r="A268" s="1"/>
      <c r="B268" s="1" t="s">
        <v>242</v>
      </c>
      <c r="C268" s="1"/>
      <c r="D268" s="1"/>
      <c r="E268" s="1"/>
      <c r="F268" s="1"/>
      <c r="G268" s="1"/>
      <c r="H268" s="1"/>
      <c r="I268" s="22"/>
      <c r="J268" s="1"/>
      <c r="K268" s="1"/>
      <c r="L268" s="1"/>
      <c r="M268" s="1"/>
      <c r="N268" s="1"/>
      <c r="O268" s="1"/>
      <c r="P268" s="23"/>
      <c r="Q268" s="23"/>
    </row>
    <row r="269" spans="1:17" x14ac:dyDescent="0.25">
      <c r="A269" s="1"/>
      <c r="B269" s="1"/>
      <c r="C269" s="1" t="s">
        <v>243</v>
      </c>
      <c r="D269" s="1"/>
      <c r="E269" s="1"/>
      <c r="F269" s="1"/>
      <c r="G269" s="1"/>
      <c r="H269" s="1"/>
      <c r="I269" s="22"/>
      <c r="J269" s="1"/>
      <c r="K269" s="1"/>
      <c r="L269" s="1"/>
      <c r="M269" s="1"/>
      <c r="N269" s="1"/>
      <c r="O269" s="1"/>
      <c r="P269" s="23"/>
      <c r="Q269" s="23"/>
    </row>
    <row r="270" spans="1:17" ht="15.75" thickBot="1" x14ac:dyDescent="0.3">
      <c r="A270" s="21"/>
      <c r="B270" s="21"/>
      <c r="C270" s="21"/>
      <c r="D270" s="21"/>
      <c r="E270" s="21"/>
      <c r="F270" s="21"/>
      <c r="G270" s="24"/>
      <c r="H270" s="24" t="s">
        <v>470</v>
      </c>
      <c r="I270" s="25">
        <v>45660</v>
      </c>
      <c r="J270" s="24"/>
      <c r="K270" s="24" t="s">
        <v>534</v>
      </c>
      <c r="L270" s="24" t="s">
        <v>661</v>
      </c>
      <c r="M270" s="24" t="s">
        <v>712</v>
      </c>
      <c r="N270" s="26"/>
      <c r="O270" s="24" t="s">
        <v>43</v>
      </c>
      <c r="P270" s="27">
        <v>-25.5</v>
      </c>
      <c r="Q270" s="27">
        <f>ROUND(Q269+P270,5)</f>
        <v>-25.5</v>
      </c>
    </row>
    <row r="271" spans="1:17" ht="15.75" thickBot="1" x14ac:dyDescent="0.3">
      <c r="A271" s="29"/>
      <c r="B271" s="29"/>
      <c r="C271" s="29" t="s">
        <v>440</v>
      </c>
      <c r="D271" s="29"/>
      <c r="E271" s="29"/>
      <c r="F271" s="29"/>
      <c r="G271" s="29"/>
      <c r="H271" s="29"/>
      <c r="I271" s="30"/>
      <c r="J271" s="29"/>
      <c r="K271" s="29"/>
      <c r="L271" s="29"/>
      <c r="M271" s="29"/>
      <c r="N271" s="29"/>
      <c r="O271" s="29"/>
      <c r="P271" s="2">
        <f>ROUND(SUM(P269:P270),5)</f>
        <v>-25.5</v>
      </c>
      <c r="Q271" s="2">
        <f>Q270</f>
        <v>-25.5</v>
      </c>
    </row>
    <row r="272" spans="1:17" x14ac:dyDescent="0.25">
      <c r="A272" s="29"/>
      <c r="B272" s="29" t="s">
        <v>246</v>
      </c>
      <c r="C272" s="29"/>
      <c r="D272" s="29"/>
      <c r="E272" s="29"/>
      <c r="F272" s="29"/>
      <c r="G272" s="29"/>
      <c r="H272" s="29"/>
      <c r="I272" s="30"/>
      <c r="J272" s="29"/>
      <c r="K272" s="29"/>
      <c r="L272" s="29"/>
      <c r="M272" s="29"/>
      <c r="N272" s="29"/>
      <c r="O272" s="29"/>
      <c r="P272" s="12">
        <f>P271</f>
        <v>-25.5</v>
      </c>
      <c r="Q272" s="12">
        <f>Q271</f>
        <v>-25.5</v>
      </c>
    </row>
    <row r="273" spans="1:17" x14ac:dyDescent="0.25">
      <c r="A273" s="1"/>
      <c r="B273" s="1" t="s">
        <v>247</v>
      </c>
      <c r="C273" s="1"/>
      <c r="D273" s="1"/>
      <c r="E273" s="1"/>
      <c r="F273" s="1"/>
      <c r="G273" s="1"/>
      <c r="H273" s="1"/>
      <c r="I273" s="22"/>
      <c r="J273" s="1"/>
      <c r="K273" s="1"/>
      <c r="L273" s="1"/>
      <c r="M273" s="1"/>
      <c r="N273" s="1"/>
      <c r="O273" s="1"/>
      <c r="P273" s="23"/>
      <c r="Q273" s="23"/>
    </row>
    <row r="274" spans="1:17" x14ac:dyDescent="0.25">
      <c r="A274" s="1"/>
      <c r="B274" s="1"/>
      <c r="C274" s="1" t="s">
        <v>249</v>
      </c>
      <c r="D274" s="1"/>
      <c r="E274" s="1"/>
      <c r="F274" s="1"/>
      <c r="G274" s="1"/>
      <c r="H274" s="1"/>
      <c r="I274" s="22"/>
      <c r="J274" s="1"/>
      <c r="K274" s="1"/>
      <c r="L274" s="1"/>
      <c r="M274" s="1"/>
      <c r="N274" s="1"/>
      <c r="O274" s="1"/>
      <c r="P274" s="23"/>
      <c r="Q274" s="23"/>
    </row>
    <row r="275" spans="1:17" x14ac:dyDescent="0.25">
      <c r="A275" s="24"/>
      <c r="B275" s="24"/>
      <c r="C275" s="24"/>
      <c r="D275" s="24"/>
      <c r="E275" s="24"/>
      <c r="F275" s="24"/>
      <c r="G275" s="24"/>
      <c r="H275" s="24" t="s">
        <v>469</v>
      </c>
      <c r="I275" s="25">
        <v>45671</v>
      </c>
      <c r="J275" s="24" t="s">
        <v>500</v>
      </c>
      <c r="K275" s="24" t="s">
        <v>576</v>
      </c>
      <c r="L275" s="24" t="s">
        <v>662</v>
      </c>
      <c r="M275" s="24" t="s">
        <v>712</v>
      </c>
      <c r="N275" s="26"/>
      <c r="O275" s="24" t="s">
        <v>40</v>
      </c>
      <c r="P275" s="27">
        <v>-699.79</v>
      </c>
      <c r="Q275" s="27">
        <f t="shared" ref="Q275:Q283" si="8">ROUND(Q274+P275,5)</f>
        <v>-699.79</v>
      </c>
    </row>
    <row r="276" spans="1:17" x14ac:dyDescent="0.25">
      <c r="A276" s="24"/>
      <c r="B276" s="24"/>
      <c r="C276" s="24"/>
      <c r="D276" s="24"/>
      <c r="E276" s="24"/>
      <c r="F276" s="24"/>
      <c r="G276" s="24"/>
      <c r="H276" s="24" t="s">
        <v>469</v>
      </c>
      <c r="I276" s="25">
        <v>45671</v>
      </c>
      <c r="J276" s="24" t="s">
        <v>500</v>
      </c>
      <c r="K276" s="24" t="s">
        <v>576</v>
      </c>
      <c r="L276" s="24" t="s">
        <v>663</v>
      </c>
      <c r="M276" s="24" t="s">
        <v>712</v>
      </c>
      <c r="N276" s="26"/>
      <c r="O276" s="24" t="s">
        <v>40</v>
      </c>
      <c r="P276" s="27">
        <v>-53.9</v>
      </c>
      <c r="Q276" s="27">
        <f t="shared" si="8"/>
        <v>-753.69</v>
      </c>
    </row>
    <row r="277" spans="1:17" x14ac:dyDescent="0.25">
      <c r="A277" s="24"/>
      <c r="B277" s="24"/>
      <c r="C277" s="24"/>
      <c r="D277" s="24"/>
      <c r="E277" s="24"/>
      <c r="F277" s="24"/>
      <c r="G277" s="24"/>
      <c r="H277" s="24" t="s">
        <v>469</v>
      </c>
      <c r="I277" s="25">
        <v>45671</v>
      </c>
      <c r="J277" s="24" t="s">
        <v>500</v>
      </c>
      <c r="K277" s="24" t="s">
        <v>576</v>
      </c>
      <c r="L277" s="24" t="s">
        <v>664</v>
      </c>
      <c r="M277" s="24" t="s">
        <v>712</v>
      </c>
      <c r="N277" s="26"/>
      <c r="O277" s="24" t="s">
        <v>40</v>
      </c>
      <c r="P277" s="27">
        <v>-109.59</v>
      </c>
      <c r="Q277" s="27">
        <f t="shared" si="8"/>
        <v>-863.28</v>
      </c>
    </row>
    <row r="278" spans="1:17" x14ac:dyDescent="0.25">
      <c r="A278" s="24"/>
      <c r="B278" s="24"/>
      <c r="C278" s="24"/>
      <c r="D278" s="24"/>
      <c r="E278" s="24"/>
      <c r="F278" s="24"/>
      <c r="G278" s="24"/>
      <c r="H278" s="24" t="s">
        <v>469</v>
      </c>
      <c r="I278" s="25">
        <v>45671</v>
      </c>
      <c r="J278" s="24" t="s">
        <v>500</v>
      </c>
      <c r="K278" s="24" t="s">
        <v>576</v>
      </c>
      <c r="L278" s="24" t="s">
        <v>665</v>
      </c>
      <c r="M278" s="24" t="s">
        <v>712</v>
      </c>
      <c r="N278" s="26"/>
      <c r="O278" s="24" t="s">
        <v>40</v>
      </c>
      <c r="P278" s="27">
        <v>-75.989999999999995</v>
      </c>
      <c r="Q278" s="27">
        <f t="shared" si="8"/>
        <v>-939.27</v>
      </c>
    </row>
    <row r="279" spans="1:17" x14ac:dyDescent="0.25">
      <c r="A279" s="24"/>
      <c r="B279" s="24"/>
      <c r="C279" s="24"/>
      <c r="D279" s="24"/>
      <c r="E279" s="24"/>
      <c r="F279" s="24"/>
      <c r="G279" s="24"/>
      <c r="H279" s="24" t="s">
        <v>469</v>
      </c>
      <c r="I279" s="25">
        <v>45671</v>
      </c>
      <c r="J279" s="24" t="s">
        <v>500</v>
      </c>
      <c r="K279" s="24" t="s">
        <v>576</v>
      </c>
      <c r="L279" s="24" t="s">
        <v>666</v>
      </c>
      <c r="M279" s="24" t="s">
        <v>712</v>
      </c>
      <c r="N279" s="26"/>
      <c r="O279" s="24" t="s">
        <v>40</v>
      </c>
      <c r="P279" s="27">
        <v>-73.16</v>
      </c>
      <c r="Q279" s="27">
        <f t="shared" si="8"/>
        <v>-1012.43</v>
      </c>
    </row>
    <row r="280" spans="1:17" x14ac:dyDescent="0.25">
      <c r="A280" s="24"/>
      <c r="B280" s="24"/>
      <c r="C280" s="24"/>
      <c r="D280" s="24"/>
      <c r="E280" s="24"/>
      <c r="F280" s="24"/>
      <c r="G280" s="24"/>
      <c r="H280" s="24" t="s">
        <v>469</v>
      </c>
      <c r="I280" s="25">
        <v>45671</v>
      </c>
      <c r="J280" s="24" t="s">
        <v>500</v>
      </c>
      <c r="K280" s="24" t="s">
        <v>576</v>
      </c>
      <c r="L280" s="24" t="s">
        <v>667</v>
      </c>
      <c r="M280" s="24" t="s">
        <v>712</v>
      </c>
      <c r="N280" s="26"/>
      <c r="O280" s="24" t="s">
        <v>40</v>
      </c>
      <c r="P280" s="27">
        <v>-56.79</v>
      </c>
      <c r="Q280" s="27">
        <f t="shared" si="8"/>
        <v>-1069.22</v>
      </c>
    </row>
    <row r="281" spans="1:17" x14ac:dyDescent="0.25">
      <c r="A281" s="24"/>
      <c r="B281" s="24"/>
      <c r="C281" s="24"/>
      <c r="D281" s="24"/>
      <c r="E281" s="24"/>
      <c r="F281" s="24"/>
      <c r="G281" s="24"/>
      <c r="H281" s="24" t="s">
        <v>469</v>
      </c>
      <c r="I281" s="25">
        <v>45671</v>
      </c>
      <c r="J281" s="24" t="s">
        <v>500</v>
      </c>
      <c r="K281" s="24" t="s">
        <v>576</v>
      </c>
      <c r="L281" s="24" t="s">
        <v>668</v>
      </c>
      <c r="M281" s="24" t="s">
        <v>712</v>
      </c>
      <c r="N281" s="26"/>
      <c r="O281" s="24" t="s">
        <v>40</v>
      </c>
      <c r="P281" s="27">
        <v>-153.16</v>
      </c>
      <c r="Q281" s="27">
        <f t="shared" si="8"/>
        <v>-1222.3800000000001</v>
      </c>
    </row>
    <row r="282" spans="1:17" x14ac:dyDescent="0.25">
      <c r="A282" s="24"/>
      <c r="B282" s="24"/>
      <c r="C282" s="24"/>
      <c r="D282" s="24"/>
      <c r="E282" s="24"/>
      <c r="F282" s="24"/>
      <c r="G282" s="24"/>
      <c r="H282" s="24" t="s">
        <v>469</v>
      </c>
      <c r="I282" s="25">
        <v>45671</v>
      </c>
      <c r="J282" s="24" t="s">
        <v>500</v>
      </c>
      <c r="K282" s="24" t="s">
        <v>576</v>
      </c>
      <c r="L282" s="24" t="s">
        <v>669</v>
      </c>
      <c r="M282" s="24" t="s">
        <v>712</v>
      </c>
      <c r="N282" s="26"/>
      <c r="O282" s="24" t="s">
        <v>40</v>
      </c>
      <c r="P282" s="27">
        <v>-142.99</v>
      </c>
      <c r="Q282" s="27">
        <f t="shared" si="8"/>
        <v>-1365.37</v>
      </c>
    </row>
    <row r="283" spans="1:17" ht="15.75" thickBot="1" x14ac:dyDescent="0.3">
      <c r="A283" s="24"/>
      <c r="B283" s="24"/>
      <c r="C283" s="24"/>
      <c r="D283" s="24"/>
      <c r="E283" s="24"/>
      <c r="F283" s="24"/>
      <c r="G283" s="24"/>
      <c r="H283" s="24" t="s">
        <v>469</v>
      </c>
      <c r="I283" s="25">
        <v>45671</v>
      </c>
      <c r="J283" s="24" t="s">
        <v>500</v>
      </c>
      <c r="K283" s="24" t="s">
        <v>576</v>
      </c>
      <c r="L283" s="24" t="s">
        <v>670</v>
      </c>
      <c r="M283" s="24" t="s">
        <v>712</v>
      </c>
      <c r="N283" s="26"/>
      <c r="O283" s="24" t="s">
        <v>40</v>
      </c>
      <c r="P283" s="28">
        <v>-15.99</v>
      </c>
      <c r="Q283" s="28">
        <f t="shared" si="8"/>
        <v>-1381.36</v>
      </c>
    </row>
    <row r="284" spans="1:17" x14ac:dyDescent="0.25">
      <c r="A284" s="29"/>
      <c r="B284" s="29"/>
      <c r="C284" s="29" t="s">
        <v>441</v>
      </c>
      <c r="D284" s="29"/>
      <c r="E284" s="29"/>
      <c r="F284" s="29"/>
      <c r="G284" s="29"/>
      <c r="H284" s="29"/>
      <c r="I284" s="30"/>
      <c r="J284" s="29"/>
      <c r="K284" s="29"/>
      <c r="L284" s="29"/>
      <c r="M284" s="29"/>
      <c r="N284" s="29"/>
      <c r="O284" s="29"/>
      <c r="P284" s="12">
        <f>ROUND(SUM(P274:P283),5)</f>
        <v>-1381.36</v>
      </c>
      <c r="Q284" s="12">
        <f>Q283</f>
        <v>-1381.36</v>
      </c>
    </row>
    <row r="285" spans="1:17" x14ac:dyDescent="0.25">
      <c r="A285" s="1"/>
      <c r="B285" s="1"/>
      <c r="C285" s="1" t="s">
        <v>250</v>
      </c>
      <c r="D285" s="1"/>
      <c r="E285" s="1"/>
      <c r="F285" s="1"/>
      <c r="G285" s="1"/>
      <c r="H285" s="1"/>
      <c r="I285" s="22"/>
      <c r="J285" s="1"/>
      <c r="K285" s="1"/>
      <c r="L285" s="1"/>
      <c r="M285" s="1"/>
      <c r="N285" s="1"/>
      <c r="O285" s="1"/>
      <c r="P285" s="23"/>
      <c r="Q285" s="23"/>
    </row>
    <row r="286" spans="1:17" ht="15.75" thickBot="1" x14ac:dyDescent="0.3">
      <c r="A286" s="21"/>
      <c r="B286" s="21"/>
      <c r="C286" s="21"/>
      <c r="D286" s="21"/>
      <c r="E286" s="21"/>
      <c r="F286" s="21"/>
      <c r="G286" s="24"/>
      <c r="H286" s="24" t="s">
        <v>469</v>
      </c>
      <c r="I286" s="25">
        <v>45688</v>
      </c>
      <c r="J286" s="24" t="s">
        <v>501</v>
      </c>
      <c r="K286" s="24" t="s">
        <v>577</v>
      </c>
      <c r="L286" s="24" t="s">
        <v>671</v>
      </c>
      <c r="M286" s="24" t="s">
        <v>712</v>
      </c>
      <c r="N286" s="26"/>
      <c r="O286" s="24" t="s">
        <v>40</v>
      </c>
      <c r="P286" s="27">
        <v>-185.01</v>
      </c>
      <c r="Q286" s="27">
        <f>ROUND(Q285+P286,5)</f>
        <v>-185.01</v>
      </c>
    </row>
    <row r="287" spans="1:17" ht="15.75" thickBot="1" x14ac:dyDescent="0.3">
      <c r="A287" s="29"/>
      <c r="B287" s="29"/>
      <c r="C287" s="29" t="s">
        <v>442</v>
      </c>
      <c r="D287" s="29"/>
      <c r="E287" s="29"/>
      <c r="F287" s="29"/>
      <c r="G287" s="29"/>
      <c r="H287" s="29"/>
      <c r="I287" s="30"/>
      <c r="J287" s="29"/>
      <c r="K287" s="29"/>
      <c r="L287" s="29"/>
      <c r="M287" s="29"/>
      <c r="N287" s="29"/>
      <c r="O287" s="29"/>
      <c r="P287" s="2">
        <f>ROUND(SUM(P285:P286),5)</f>
        <v>-185.01</v>
      </c>
      <c r="Q287" s="2">
        <f>Q286</f>
        <v>-185.01</v>
      </c>
    </row>
    <row r="288" spans="1:17" x14ac:dyDescent="0.25">
      <c r="A288" s="29"/>
      <c r="B288" s="29" t="s">
        <v>254</v>
      </c>
      <c r="C288" s="29"/>
      <c r="D288" s="29"/>
      <c r="E288" s="29"/>
      <c r="F288" s="29"/>
      <c r="G288" s="29"/>
      <c r="H288" s="29"/>
      <c r="I288" s="30"/>
      <c r="J288" s="29"/>
      <c r="K288" s="29"/>
      <c r="L288" s="29"/>
      <c r="M288" s="29"/>
      <c r="N288" s="29"/>
      <c r="O288" s="29"/>
      <c r="P288" s="12">
        <f>ROUND(P284+P287,5)</f>
        <v>-1566.37</v>
      </c>
      <c r="Q288" s="12">
        <f>ROUND(Q284+Q287,5)</f>
        <v>-1566.37</v>
      </c>
    </row>
    <row r="289" spans="1:17" x14ac:dyDescent="0.25">
      <c r="A289" s="1"/>
      <c r="B289" s="1" t="s">
        <v>255</v>
      </c>
      <c r="C289" s="1"/>
      <c r="D289" s="1"/>
      <c r="E289" s="1"/>
      <c r="F289" s="1"/>
      <c r="G289" s="1"/>
      <c r="H289" s="1"/>
      <c r="I289" s="22"/>
      <c r="J289" s="1"/>
      <c r="K289" s="1"/>
      <c r="L289" s="1"/>
      <c r="M289" s="1"/>
      <c r="N289" s="1"/>
      <c r="O289" s="1"/>
      <c r="P289" s="23"/>
      <c r="Q289" s="23"/>
    </row>
    <row r="290" spans="1:17" x14ac:dyDescent="0.25">
      <c r="A290" s="1"/>
      <c r="B290" s="1"/>
      <c r="C290" s="1" t="s">
        <v>258</v>
      </c>
      <c r="D290" s="1"/>
      <c r="E290" s="1"/>
      <c r="F290" s="1"/>
      <c r="G290" s="1"/>
      <c r="H290" s="1"/>
      <c r="I290" s="22"/>
      <c r="J290" s="1"/>
      <c r="K290" s="1"/>
      <c r="L290" s="1"/>
      <c r="M290" s="1"/>
      <c r="N290" s="1"/>
      <c r="O290" s="1"/>
      <c r="P290" s="23"/>
      <c r="Q290" s="23"/>
    </row>
    <row r="291" spans="1:17" x14ac:dyDescent="0.25">
      <c r="A291" s="24"/>
      <c r="B291" s="24"/>
      <c r="C291" s="24"/>
      <c r="D291" s="24"/>
      <c r="E291" s="24"/>
      <c r="F291" s="24"/>
      <c r="G291" s="24"/>
      <c r="H291" s="24" t="s">
        <v>469</v>
      </c>
      <c r="I291" s="25">
        <v>45673</v>
      </c>
      <c r="J291" s="24" t="s">
        <v>502</v>
      </c>
      <c r="K291" s="24" t="s">
        <v>578</v>
      </c>
      <c r="L291" s="24" t="s">
        <v>672</v>
      </c>
      <c r="M291" s="24" t="s">
        <v>712</v>
      </c>
      <c r="N291" s="26"/>
      <c r="O291" s="24" t="s">
        <v>40</v>
      </c>
      <c r="P291" s="27">
        <v>-570.22</v>
      </c>
      <c r="Q291" s="27">
        <f>ROUND(Q290+P291,5)</f>
        <v>-570.22</v>
      </c>
    </row>
    <row r="292" spans="1:17" ht="15.75" thickBot="1" x14ac:dyDescent="0.3">
      <c r="A292" s="24"/>
      <c r="B292" s="24"/>
      <c r="C292" s="24"/>
      <c r="D292" s="24"/>
      <c r="E292" s="24"/>
      <c r="F292" s="24"/>
      <c r="G292" s="24"/>
      <c r="H292" s="24" t="s">
        <v>469</v>
      </c>
      <c r="I292" s="25">
        <v>45673</v>
      </c>
      <c r="J292" s="24" t="s">
        <v>502</v>
      </c>
      <c r="K292" s="24" t="s">
        <v>578</v>
      </c>
      <c r="L292" s="24" t="s">
        <v>673</v>
      </c>
      <c r="M292" s="24" t="s">
        <v>712</v>
      </c>
      <c r="N292" s="26"/>
      <c r="O292" s="24" t="s">
        <v>40</v>
      </c>
      <c r="P292" s="28">
        <v>-53.98</v>
      </c>
      <c r="Q292" s="28">
        <f>ROUND(Q291+P292,5)</f>
        <v>-624.20000000000005</v>
      </c>
    </row>
    <row r="293" spans="1:17" x14ac:dyDescent="0.25">
      <c r="A293" s="29"/>
      <c r="B293" s="29"/>
      <c r="C293" s="29" t="s">
        <v>443</v>
      </c>
      <c r="D293" s="29"/>
      <c r="E293" s="29"/>
      <c r="F293" s="29"/>
      <c r="G293" s="29"/>
      <c r="H293" s="29"/>
      <c r="I293" s="30"/>
      <c r="J293" s="29"/>
      <c r="K293" s="29"/>
      <c r="L293" s="29"/>
      <c r="M293" s="29"/>
      <c r="N293" s="29"/>
      <c r="O293" s="29"/>
      <c r="P293" s="12">
        <f>ROUND(SUM(P290:P292),5)</f>
        <v>-624.20000000000005</v>
      </c>
      <c r="Q293" s="12">
        <f>Q292</f>
        <v>-624.20000000000005</v>
      </c>
    </row>
    <row r="294" spans="1:17" x14ac:dyDescent="0.25">
      <c r="A294" s="1"/>
      <c r="B294" s="1"/>
      <c r="C294" s="1" t="s">
        <v>259</v>
      </c>
      <c r="D294" s="1"/>
      <c r="E294" s="1"/>
      <c r="F294" s="1"/>
      <c r="G294" s="1"/>
      <c r="H294" s="1"/>
      <c r="I294" s="22"/>
      <c r="J294" s="1"/>
      <c r="K294" s="1"/>
      <c r="L294" s="1"/>
      <c r="M294" s="1"/>
      <c r="N294" s="1"/>
      <c r="O294" s="1"/>
      <c r="P294" s="23"/>
      <c r="Q294" s="23"/>
    </row>
    <row r="295" spans="1:17" x14ac:dyDescent="0.25">
      <c r="A295" s="1"/>
      <c r="B295" s="1"/>
      <c r="C295" s="1"/>
      <c r="D295" s="1" t="s">
        <v>263</v>
      </c>
      <c r="E295" s="1"/>
      <c r="F295" s="1"/>
      <c r="G295" s="1"/>
      <c r="H295" s="1"/>
      <c r="I295" s="22"/>
      <c r="J295" s="1"/>
      <c r="K295" s="1"/>
      <c r="L295" s="1"/>
      <c r="M295" s="1"/>
      <c r="N295" s="1"/>
      <c r="O295" s="1"/>
      <c r="P295" s="23"/>
      <c r="Q295" s="23"/>
    </row>
    <row r="296" spans="1:17" x14ac:dyDescent="0.25">
      <c r="A296" s="24"/>
      <c r="B296" s="24"/>
      <c r="C296" s="24"/>
      <c r="D296" s="24"/>
      <c r="E296" s="24"/>
      <c r="F296" s="24"/>
      <c r="G296" s="24"/>
      <c r="H296" s="24" t="s">
        <v>469</v>
      </c>
      <c r="I296" s="25">
        <v>45663</v>
      </c>
      <c r="J296" s="24" t="s">
        <v>478</v>
      </c>
      <c r="K296" s="24" t="s">
        <v>535</v>
      </c>
      <c r="L296" s="24" t="s">
        <v>674</v>
      </c>
      <c r="M296" s="24" t="s">
        <v>712</v>
      </c>
      <c r="N296" s="26"/>
      <c r="O296" s="24" t="s">
        <v>40</v>
      </c>
      <c r="P296" s="27">
        <v>-469</v>
      </c>
      <c r="Q296" s="27">
        <f>ROUND(Q295+P296,5)</f>
        <v>-469</v>
      </c>
    </row>
    <row r="297" spans="1:17" ht="15.75" thickBot="1" x14ac:dyDescent="0.3">
      <c r="A297" s="24"/>
      <c r="B297" s="24"/>
      <c r="C297" s="24"/>
      <c r="D297" s="24"/>
      <c r="E297" s="24"/>
      <c r="F297" s="24"/>
      <c r="G297" s="24"/>
      <c r="H297" s="24" t="s">
        <v>470</v>
      </c>
      <c r="I297" s="25">
        <v>45665</v>
      </c>
      <c r="J297" s="24"/>
      <c r="K297" s="24" t="s">
        <v>530</v>
      </c>
      <c r="L297" s="24" t="s">
        <v>675</v>
      </c>
      <c r="M297" s="24" t="s">
        <v>712</v>
      </c>
      <c r="N297" s="26"/>
      <c r="O297" s="24" t="s">
        <v>43</v>
      </c>
      <c r="P297" s="28">
        <v>-10.78</v>
      </c>
      <c r="Q297" s="28">
        <f>ROUND(Q296+P297,5)</f>
        <v>-479.78</v>
      </c>
    </row>
    <row r="298" spans="1:17" x14ac:dyDescent="0.25">
      <c r="A298" s="29"/>
      <c r="B298" s="29"/>
      <c r="C298" s="29"/>
      <c r="D298" s="29" t="s">
        <v>444</v>
      </c>
      <c r="E298" s="29"/>
      <c r="F298" s="29"/>
      <c r="G298" s="29"/>
      <c r="H298" s="29"/>
      <c r="I298" s="30"/>
      <c r="J298" s="29"/>
      <c r="K298" s="29"/>
      <c r="L298" s="29"/>
      <c r="M298" s="29"/>
      <c r="N298" s="29"/>
      <c r="O298" s="29"/>
      <c r="P298" s="12">
        <f>ROUND(SUM(P295:P297),5)</f>
        <v>-479.78</v>
      </c>
      <c r="Q298" s="12">
        <f>Q297</f>
        <v>-479.78</v>
      </c>
    </row>
    <row r="299" spans="1:17" x14ac:dyDescent="0.25">
      <c r="A299" s="1"/>
      <c r="B299" s="1"/>
      <c r="C299" s="1"/>
      <c r="D299" s="1" t="s">
        <v>266</v>
      </c>
      <c r="E299" s="1"/>
      <c r="F299" s="1"/>
      <c r="G299" s="1"/>
      <c r="H299" s="1"/>
      <c r="I299" s="22"/>
      <c r="J299" s="1"/>
      <c r="K299" s="1"/>
      <c r="L299" s="1"/>
      <c r="M299" s="1"/>
      <c r="N299" s="1"/>
      <c r="O299" s="1"/>
      <c r="P299" s="23"/>
      <c r="Q299" s="23"/>
    </row>
    <row r="300" spans="1:17" ht="15.75" thickBot="1" x14ac:dyDescent="0.3">
      <c r="A300" s="21"/>
      <c r="B300" s="21"/>
      <c r="C300" s="21"/>
      <c r="D300" s="21"/>
      <c r="E300" s="21"/>
      <c r="F300" s="21"/>
      <c r="G300" s="24"/>
      <c r="H300" s="24" t="s">
        <v>469</v>
      </c>
      <c r="I300" s="25">
        <v>45674</v>
      </c>
      <c r="J300" s="24" t="s">
        <v>480</v>
      </c>
      <c r="K300" s="24" t="s">
        <v>537</v>
      </c>
      <c r="L300" s="24" t="s">
        <v>676</v>
      </c>
      <c r="M300" s="24" t="s">
        <v>712</v>
      </c>
      <c r="N300" s="26"/>
      <c r="O300" s="24" t="s">
        <v>40</v>
      </c>
      <c r="P300" s="27">
        <v>-379</v>
      </c>
      <c r="Q300" s="27">
        <f>ROUND(Q299+P300,5)</f>
        <v>-379</v>
      </c>
    </row>
    <row r="301" spans="1:17" ht="15.75" thickBot="1" x14ac:dyDescent="0.3">
      <c r="A301" s="29"/>
      <c r="B301" s="29"/>
      <c r="C301" s="29"/>
      <c r="D301" s="29" t="s">
        <v>445</v>
      </c>
      <c r="E301" s="29"/>
      <c r="F301" s="29"/>
      <c r="G301" s="29"/>
      <c r="H301" s="29"/>
      <c r="I301" s="30"/>
      <c r="J301" s="29"/>
      <c r="K301" s="29"/>
      <c r="L301" s="29"/>
      <c r="M301" s="29"/>
      <c r="N301" s="29"/>
      <c r="O301" s="29"/>
      <c r="P301" s="2">
        <f>ROUND(SUM(P299:P300),5)</f>
        <v>-379</v>
      </c>
      <c r="Q301" s="2">
        <f>Q300</f>
        <v>-379</v>
      </c>
    </row>
    <row r="302" spans="1:17" x14ac:dyDescent="0.25">
      <c r="A302" s="29"/>
      <c r="B302" s="29"/>
      <c r="C302" s="29" t="s">
        <v>270</v>
      </c>
      <c r="D302" s="29"/>
      <c r="E302" s="29"/>
      <c r="F302" s="29"/>
      <c r="G302" s="29"/>
      <c r="H302" s="29"/>
      <c r="I302" s="30"/>
      <c r="J302" s="29"/>
      <c r="K302" s="29"/>
      <c r="L302" s="29"/>
      <c r="M302" s="29"/>
      <c r="N302" s="29"/>
      <c r="O302" s="29"/>
      <c r="P302" s="12">
        <f>ROUND(P298+P301,5)</f>
        <v>-858.78</v>
      </c>
      <c r="Q302" s="12">
        <f>ROUND(Q298+Q301,5)</f>
        <v>-858.78</v>
      </c>
    </row>
    <row r="303" spans="1:17" x14ac:dyDescent="0.25">
      <c r="A303" s="1"/>
      <c r="B303" s="1"/>
      <c r="C303" s="1" t="s">
        <v>271</v>
      </c>
      <c r="D303" s="1"/>
      <c r="E303" s="1"/>
      <c r="F303" s="1"/>
      <c r="G303" s="1"/>
      <c r="H303" s="1"/>
      <c r="I303" s="22"/>
      <c r="J303" s="1"/>
      <c r="K303" s="1"/>
      <c r="L303" s="1"/>
      <c r="M303" s="1"/>
      <c r="N303" s="1"/>
      <c r="O303" s="1"/>
      <c r="P303" s="23"/>
      <c r="Q303" s="23"/>
    </row>
    <row r="304" spans="1:17" x14ac:dyDescent="0.25">
      <c r="A304" s="1"/>
      <c r="B304" s="1"/>
      <c r="C304" s="1"/>
      <c r="D304" s="1" t="s">
        <v>272</v>
      </c>
      <c r="E304" s="1"/>
      <c r="F304" s="1"/>
      <c r="G304" s="1"/>
      <c r="H304" s="1"/>
      <c r="I304" s="22"/>
      <c r="J304" s="1"/>
      <c r="K304" s="1"/>
      <c r="L304" s="1"/>
      <c r="M304" s="1"/>
      <c r="N304" s="1"/>
      <c r="O304" s="1"/>
      <c r="P304" s="23"/>
      <c r="Q304" s="23"/>
    </row>
    <row r="305" spans="1:17" x14ac:dyDescent="0.25">
      <c r="A305" s="24"/>
      <c r="B305" s="24"/>
      <c r="C305" s="24"/>
      <c r="D305" s="24"/>
      <c r="E305" s="24"/>
      <c r="F305" s="24"/>
      <c r="G305" s="24"/>
      <c r="H305" s="24" t="s">
        <v>469</v>
      </c>
      <c r="I305" s="25">
        <v>45671</v>
      </c>
      <c r="J305" s="24" t="s">
        <v>491</v>
      </c>
      <c r="K305" s="24" t="s">
        <v>557</v>
      </c>
      <c r="L305" s="24" t="s">
        <v>677</v>
      </c>
      <c r="M305" s="24" t="s">
        <v>712</v>
      </c>
      <c r="N305" s="26"/>
      <c r="O305" s="24" t="s">
        <v>40</v>
      </c>
      <c r="P305" s="27">
        <v>-12.13</v>
      </c>
      <c r="Q305" s="27">
        <f>ROUND(Q304+P305,5)</f>
        <v>-12.13</v>
      </c>
    </row>
    <row r="306" spans="1:17" ht="15.75" thickBot="1" x14ac:dyDescent="0.3">
      <c r="A306" s="24"/>
      <c r="B306" s="24"/>
      <c r="C306" s="24"/>
      <c r="D306" s="24"/>
      <c r="E306" s="24"/>
      <c r="F306" s="24"/>
      <c r="G306" s="24"/>
      <c r="H306" s="24" t="s">
        <v>469</v>
      </c>
      <c r="I306" s="25">
        <v>45671</v>
      </c>
      <c r="J306" s="24" t="s">
        <v>491</v>
      </c>
      <c r="K306" s="24" t="s">
        <v>557</v>
      </c>
      <c r="L306" s="24" t="s">
        <v>678</v>
      </c>
      <c r="M306" s="24" t="s">
        <v>712</v>
      </c>
      <c r="N306" s="26"/>
      <c r="O306" s="24" t="s">
        <v>40</v>
      </c>
      <c r="P306" s="28">
        <v>-69.900000000000006</v>
      </c>
      <c r="Q306" s="28">
        <f>ROUND(Q305+P306,5)</f>
        <v>-82.03</v>
      </c>
    </row>
    <row r="307" spans="1:17" x14ac:dyDescent="0.25">
      <c r="A307" s="29"/>
      <c r="B307" s="29"/>
      <c r="C307" s="29"/>
      <c r="D307" s="29" t="s">
        <v>446</v>
      </c>
      <c r="E307" s="29"/>
      <c r="F307" s="29"/>
      <c r="G307" s="29"/>
      <c r="H307" s="29"/>
      <c r="I307" s="30"/>
      <c r="J307" s="29"/>
      <c r="K307" s="29"/>
      <c r="L307" s="29"/>
      <c r="M307" s="29"/>
      <c r="N307" s="29"/>
      <c r="O307" s="29"/>
      <c r="P307" s="12">
        <f>ROUND(SUM(P304:P306),5)</f>
        <v>-82.03</v>
      </c>
      <c r="Q307" s="12">
        <f>Q306</f>
        <v>-82.03</v>
      </c>
    </row>
    <row r="308" spans="1:17" x14ac:dyDescent="0.25">
      <c r="A308" s="1"/>
      <c r="B308" s="1"/>
      <c r="C308" s="1"/>
      <c r="D308" s="1" t="s">
        <v>276</v>
      </c>
      <c r="E308" s="1"/>
      <c r="F308" s="1"/>
      <c r="G308" s="1"/>
      <c r="H308" s="1"/>
      <c r="I308" s="22"/>
      <c r="J308" s="1"/>
      <c r="K308" s="1"/>
      <c r="L308" s="1"/>
      <c r="M308" s="1"/>
      <c r="N308" s="1"/>
      <c r="O308" s="1"/>
      <c r="P308" s="23"/>
      <c r="Q308" s="23"/>
    </row>
    <row r="309" spans="1:17" x14ac:dyDescent="0.25">
      <c r="A309" s="24"/>
      <c r="B309" s="24"/>
      <c r="C309" s="24"/>
      <c r="D309" s="24"/>
      <c r="E309" s="24"/>
      <c r="F309" s="24"/>
      <c r="G309" s="24"/>
      <c r="H309" s="24" t="s">
        <v>469</v>
      </c>
      <c r="I309" s="25">
        <v>45664</v>
      </c>
      <c r="J309" s="24" t="s">
        <v>479</v>
      </c>
      <c r="K309" s="24" t="s">
        <v>536</v>
      </c>
      <c r="L309" s="24" t="s">
        <v>679</v>
      </c>
      <c r="M309" s="24" t="s">
        <v>712</v>
      </c>
      <c r="N309" s="26"/>
      <c r="O309" s="24" t="s">
        <v>40</v>
      </c>
      <c r="P309" s="27">
        <v>-56.04</v>
      </c>
      <c r="Q309" s="27">
        <f>ROUND(Q308+P309,5)</f>
        <v>-56.04</v>
      </c>
    </row>
    <row r="310" spans="1:17" x14ac:dyDescent="0.25">
      <c r="A310" s="24"/>
      <c r="B310" s="24"/>
      <c r="C310" s="24"/>
      <c r="D310" s="24"/>
      <c r="E310" s="24"/>
      <c r="F310" s="24"/>
      <c r="G310" s="24"/>
      <c r="H310" s="24" t="s">
        <v>469</v>
      </c>
      <c r="I310" s="25">
        <v>45664</v>
      </c>
      <c r="J310" s="24" t="s">
        <v>479</v>
      </c>
      <c r="K310" s="24" t="s">
        <v>536</v>
      </c>
      <c r="L310" s="24" t="s">
        <v>680</v>
      </c>
      <c r="M310" s="24" t="s">
        <v>712</v>
      </c>
      <c r="N310" s="26"/>
      <c r="O310" s="24" t="s">
        <v>40</v>
      </c>
      <c r="P310" s="27">
        <v>-74.41</v>
      </c>
      <c r="Q310" s="27">
        <f>ROUND(Q309+P310,5)</f>
        <v>-130.44999999999999</v>
      </c>
    </row>
    <row r="311" spans="1:17" ht="15.75" thickBot="1" x14ac:dyDescent="0.3">
      <c r="A311" s="24"/>
      <c r="B311" s="24"/>
      <c r="C311" s="24"/>
      <c r="D311" s="24"/>
      <c r="E311" s="24"/>
      <c r="F311" s="24"/>
      <c r="G311" s="24"/>
      <c r="H311" s="24" t="s">
        <v>469</v>
      </c>
      <c r="I311" s="25">
        <v>45664</v>
      </c>
      <c r="J311" s="24" t="s">
        <v>503</v>
      </c>
      <c r="K311" s="24" t="s">
        <v>536</v>
      </c>
      <c r="L311" s="24" t="s">
        <v>681</v>
      </c>
      <c r="M311" s="24" t="s">
        <v>712</v>
      </c>
      <c r="N311" s="26"/>
      <c r="O311" s="24" t="s">
        <v>40</v>
      </c>
      <c r="P311" s="28">
        <v>-525.07000000000005</v>
      </c>
      <c r="Q311" s="28">
        <f>ROUND(Q310+P311,5)</f>
        <v>-655.52</v>
      </c>
    </row>
    <row r="312" spans="1:17" x14ac:dyDescent="0.25">
      <c r="A312" s="29"/>
      <c r="B312" s="29"/>
      <c r="C312" s="29"/>
      <c r="D312" s="29" t="s">
        <v>447</v>
      </c>
      <c r="E312" s="29"/>
      <c r="F312" s="29"/>
      <c r="G312" s="29"/>
      <c r="H312" s="29"/>
      <c r="I312" s="30"/>
      <c r="J312" s="29"/>
      <c r="K312" s="29"/>
      <c r="L312" s="29"/>
      <c r="M312" s="29"/>
      <c r="N312" s="29"/>
      <c r="O312" s="29"/>
      <c r="P312" s="12">
        <f>ROUND(SUM(P308:P311),5)</f>
        <v>-655.52</v>
      </c>
      <c r="Q312" s="12">
        <f>Q311</f>
        <v>-655.52</v>
      </c>
    </row>
    <row r="313" spans="1:17" x14ac:dyDescent="0.25">
      <c r="A313" s="1"/>
      <c r="B313" s="1"/>
      <c r="C313" s="1"/>
      <c r="D313" s="1" t="s">
        <v>280</v>
      </c>
      <c r="E313" s="1"/>
      <c r="F313" s="1"/>
      <c r="G313" s="1"/>
      <c r="H313" s="1"/>
      <c r="I313" s="22"/>
      <c r="J313" s="1"/>
      <c r="K313" s="1"/>
      <c r="L313" s="1"/>
      <c r="M313" s="1"/>
      <c r="N313" s="1"/>
      <c r="O313" s="1"/>
      <c r="P313" s="23"/>
      <c r="Q313" s="23"/>
    </row>
    <row r="314" spans="1:17" ht="15.75" thickBot="1" x14ac:dyDescent="0.3">
      <c r="A314" s="21"/>
      <c r="B314" s="21"/>
      <c r="C314" s="21"/>
      <c r="D314" s="21"/>
      <c r="E314" s="21"/>
      <c r="F314" s="21"/>
      <c r="G314" s="24"/>
      <c r="H314" s="24" t="s">
        <v>469</v>
      </c>
      <c r="I314" s="25">
        <v>45671</v>
      </c>
      <c r="J314" s="24" t="s">
        <v>491</v>
      </c>
      <c r="K314" s="24" t="s">
        <v>557</v>
      </c>
      <c r="L314" s="24" t="s">
        <v>682</v>
      </c>
      <c r="M314" s="24" t="s">
        <v>712</v>
      </c>
      <c r="N314" s="26"/>
      <c r="O314" s="24" t="s">
        <v>40</v>
      </c>
      <c r="P314" s="28">
        <v>-58.78</v>
      </c>
      <c r="Q314" s="28">
        <f>ROUND(Q313+P314,5)</f>
        <v>-58.78</v>
      </c>
    </row>
    <row r="315" spans="1:17" x14ac:dyDescent="0.25">
      <c r="A315" s="29"/>
      <c r="B315" s="29"/>
      <c r="C315" s="29"/>
      <c r="D315" s="29" t="s">
        <v>448</v>
      </c>
      <c r="E315" s="29"/>
      <c r="F315" s="29"/>
      <c r="G315" s="29"/>
      <c r="H315" s="29"/>
      <c r="I315" s="30"/>
      <c r="J315" s="29"/>
      <c r="K315" s="29"/>
      <c r="L315" s="29"/>
      <c r="M315" s="29"/>
      <c r="N315" s="29"/>
      <c r="O315" s="29"/>
      <c r="P315" s="12">
        <f>ROUND(SUM(P313:P314),5)</f>
        <v>-58.78</v>
      </c>
      <c r="Q315" s="12">
        <f>Q314</f>
        <v>-58.78</v>
      </c>
    </row>
    <row r="316" spans="1:17" x14ac:dyDescent="0.25">
      <c r="A316" s="1"/>
      <c r="B316" s="1"/>
      <c r="C316" s="1"/>
      <c r="D316" s="1" t="s">
        <v>281</v>
      </c>
      <c r="E316" s="1"/>
      <c r="F316" s="1"/>
      <c r="G316" s="1"/>
      <c r="H316" s="1"/>
      <c r="I316" s="22"/>
      <c r="J316" s="1"/>
      <c r="K316" s="1"/>
      <c r="L316" s="1"/>
      <c r="M316" s="1"/>
      <c r="N316" s="1"/>
      <c r="O316" s="1"/>
      <c r="P316" s="23"/>
      <c r="Q316" s="23"/>
    </row>
    <row r="317" spans="1:17" ht="15.75" thickBot="1" x14ac:dyDescent="0.3">
      <c r="A317" s="21"/>
      <c r="B317" s="21"/>
      <c r="C317" s="21"/>
      <c r="D317" s="21"/>
      <c r="E317" s="21"/>
      <c r="F317" s="21"/>
      <c r="G317" s="24"/>
      <c r="H317" s="24" t="s">
        <v>469</v>
      </c>
      <c r="I317" s="25">
        <v>45671</v>
      </c>
      <c r="J317" s="24" t="s">
        <v>491</v>
      </c>
      <c r="K317" s="24" t="s">
        <v>557</v>
      </c>
      <c r="L317" s="24" t="s">
        <v>683</v>
      </c>
      <c r="M317" s="24" t="s">
        <v>712</v>
      </c>
      <c r="N317" s="26"/>
      <c r="O317" s="24" t="s">
        <v>40</v>
      </c>
      <c r="P317" s="28">
        <v>-114.98</v>
      </c>
      <c r="Q317" s="28">
        <f>ROUND(Q316+P317,5)</f>
        <v>-114.98</v>
      </c>
    </row>
    <row r="318" spans="1:17" x14ac:dyDescent="0.25">
      <c r="A318" s="29"/>
      <c r="B318" s="29"/>
      <c r="C318" s="29"/>
      <c r="D318" s="29" t="s">
        <v>449</v>
      </c>
      <c r="E318" s="29"/>
      <c r="F318" s="29"/>
      <c r="G318" s="29"/>
      <c r="H318" s="29"/>
      <c r="I318" s="30"/>
      <c r="J318" s="29"/>
      <c r="K318" s="29"/>
      <c r="L318" s="29"/>
      <c r="M318" s="29"/>
      <c r="N318" s="29"/>
      <c r="O318" s="29"/>
      <c r="P318" s="12">
        <f>ROUND(SUM(P316:P317),5)</f>
        <v>-114.98</v>
      </c>
      <c r="Q318" s="12">
        <f>Q317</f>
        <v>-114.98</v>
      </c>
    </row>
    <row r="319" spans="1:17" x14ac:dyDescent="0.25">
      <c r="A319" s="1"/>
      <c r="B319" s="1"/>
      <c r="C319" s="1"/>
      <c r="D319" s="1" t="s">
        <v>285</v>
      </c>
      <c r="E319" s="1"/>
      <c r="F319" s="1"/>
      <c r="G319" s="1"/>
      <c r="H319" s="1"/>
      <c r="I319" s="22"/>
      <c r="J319" s="1"/>
      <c r="K319" s="1"/>
      <c r="L319" s="1"/>
      <c r="M319" s="1"/>
      <c r="N319" s="1"/>
      <c r="O319" s="1"/>
      <c r="P319" s="23"/>
      <c r="Q319" s="23"/>
    </row>
    <row r="320" spans="1:17" ht="15.75" thickBot="1" x14ac:dyDescent="0.3">
      <c r="A320" s="21"/>
      <c r="B320" s="21"/>
      <c r="C320" s="21"/>
      <c r="D320" s="21"/>
      <c r="E320" s="21"/>
      <c r="F320" s="21"/>
      <c r="G320" s="24"/>
      <c r="H320" s="24" t="s">
        <v>469</v>
      </c>
      <c r="I320" s="25">
        <v>45671</v>
      </c>
      <c r="J320" s="24" t="s">
        <v>491</v>
      </c>
      <c r="K320" s="24" t="s">
        <v>557</v>
      </c>
      <c r="L320" s="24" t="s">
        <v>684</v>
      </c>
      <c r="M320" s="24" t="s">
        <v>712</v>
      </c>
      <c r="N320" s="26"/>
      <c r="O320" s="24" t="s">
        <v>40</v>
      </c>
      <c r="P320" s="28">
        <v>-7.48</v>
      </c>
      <c r="Q320" s="28">
        <f>ROUND(Q319+P320,5)</f>
        <v>-7.48</v>
      </c>
    </row>
    <row r="321" spans="1:17" x14ac:dyDescent="0.25">
      <c r="A321" s="29"/>
      <c r="B321" s="29"/>
      <c r="C321" s="29"/>
      <c r="D321" s="29" t="s">
        <v>450</v>
      </c>
      <c r="E321" s="29"/>
      <c r="F321" s="29"/>
      <c r="G321" s="29"/>
      <c r="H321" s="29"/>
      <c r="I321" s="30"/>
      <c r="J321" s="29"/>
      <c r="K321" s="29"/>
      <c r="L321" s="29"/>
      <c r="M321" s="29"/>
      <c r="N321" s="29"/>
      <c r="O321" s="29"/>
      <c r="P321" s="12">
        <f>ROUND(SUM(P319:P320),5)</f>
        <v>-7.48</v>
      </c>
      <c r="Q321" s="12">
        <f>Q320</f>
        <v>-7.48</v>
      </c>
    </row>
    <row r="322" spans="1:17" x14ac:dyDescent="0.25">
      <c r="A322" s="1"/>
      <c r="B322" s="1"/>
      <c r="C322" s="1"/>
      <c r="D322" s="1" t="s">
        <v>287</v>
      </c>
      <c r="E322" s="1"/>
      <c r="F322" s="1"/>
      <c r="G322" s="1"/>
      <c r="H322" s="1"/>
      <c r="I322" s="22"/>
      <c r="J322" s="1"/>
      <c r="K322" s="1"/>
      <c r="L322" s="1"/>
      <c r="M322" s="1"/>
      <c r="N322" s="1"/>
      <c r="O322" s="1"/>
      <c r="P322" s="23"/>
      <c r="Q322" s="23"/>
    </row>
    <row r="323" spans="1:17" x14ac:dyDescent="0.25">
      <c r="A323" s="24"/>
      <c r="B323" s="24"/>
      <c r="C323" s="24"/>
      <c r="D323" s="24"/>
      <c r="E323" s="24"/>
      <c r="F323" s="24"/>
      <c r="G323" s="24"/>
      <c r="H323" s="24" t="s">
        <v>469</v>
      </c>
      <c r="I323" s="25">
        <v>45671</v>
      </c>
      <c r="J323" s="24" t="s">
        <v>491</v>
      </c>
      <c r="K323" s="24" t="s">
        <v>557</v>
      </c>
      <c r="L323" s="24" t="s">
        <v>685</v>
      </c>
      <c r="M323" s="24" t="s">
        <v>712</v>
      </c>
      <c r="N323" s="26"/>
      <c r="O323" s="24" t="s">
        <v>40</v>
      </c>
      <c r="P323" s="27">
        <v>-246.08</v>
      </c>
      <c r="Q323" s="27">
        <f>ROUND(Q322+P323,5)</f>
        <v>-246.08</v>
      </c>
    </row>
    <row r="324" spans="1:17" ht="15.75" thickBot="1" x14ac:dyDescent="0.3">
      <c r="A324" s="24"/>
      <c r="B324" s="24"/>
      <c r="C324" s="24"/>
      <c r="D324" s="24"/>
      <c r="E324" s="24"/>
      <c r="F324" s="24"/>
      <c r="G324" s="24"/>
      <c r="H324" s="24" t="s">
        <v>469</v>
      </c>
      <c r="I324" s="25">
        <v>45684</v>
      </c>
      <c r="J324" s="24" t="s">
        <v>504</v>
      </c>
      <c r="K324" s="24" t="s">
        <v>579</v>
      </c>
      <c r="L324" s="24" t="s">
        <v>686</v>
      </c>
      <c r="M324" s="24" t="s">
        <v>712</v>
      </c>
      <c r="N324" s="26"/>
      <c r="O324" s="24" t="s">
        <v>40</v>
      </c>
      <c r="P324" s="28">
        <v>-200</v>
      </c>
      <c r="Q324" s="28">
        <f>ROUND(Q323+P324,5)</f>
        <v>-446.08</v>
      </c>
    </row>
    <row r="325" spans="1:17" x14ac:dyDescent="0.25">
      <c r="A325" s="29"/>
      <c r="B325" s="29"/>
      <c r="C325" s="29"/>
      <c r="D325" s="29" t="s">
        <v>451</v>
      </c>
      <c r="E325" s="29"/>
      <c r="F325" s="29"/>
      <c r="G325" s="29"/>
      <c r="H325" s="29"/>
      <c r="I325" s="30"/>
      <c r="J325" s="29"/>
      <c r="K325" s="29"/>
      <c r="L325" s="29"/>
      <c r="M325" s="29"/>
      <c r="N325" s="29"/>
      <c r="O325" s="29"/>
      <c r="P325" s="12">
        <f>ROUND(SUM(P322:P324),5)</f>
        <v>-446.08</v>
      </c>
      <c r="Q325" s="12">
        <f>Q324</f>
        <v>-446.08</v>
      </c>
    </row>
    <row r="326" spans="1:17" x14ac:dyDescent="0.25">
      <c r="A326" s="1"/>
      <c r="B326" s="1"/>
      <c r="C326" s="1"/>
      <c r="D326" s="1" t="s">
        <v>288</v>
      </c>
      <c r="E326" s="1"/>
      <c r="F326" s="1"/>
      <c r="G326" s="1"/>
      <c r="H326" s="1"/>
      <c r="I326" s="22"/>
      <c r="J326" s="1"/>
      <c r="K326" s="1"/>
      <c r="L326" s="1"/>
      <c r="M326" s="1"/>
      <c r="N326" s="1"/>
      <c r="O326" s="1"/>
      <c r="P326" s="23"/>
      <c r="Q326" s="23"/>
    </row>
    <row r="327" spans="1:17" ht="15.75" thickBot="1" x14ac:dyDescent="0.3">
      <c r="A327" s="21"/>
      <c r="B327" s="21"/>
      <c r="C327" s="21"/>
      <c r="D327" s="21"/>
      <c r="E327" s="21"/>
      <c r="F327" s="21"/>
      <c r="G327" s="24"/>
      <c r="H327" s="24" t="s">
        <v>469</v>
      </c>
      <c r="I327" s="25">
        <v>45684</v>
      </c>
      <c r="J327" s="24" t="s">
        <v>505</v>
      </c>
      <c r="K327" s="24" t="s">
        <v>579</v>
      </c>
      <c r="L327" s="24" t="s">
        <v>686</v>
      </c>
      <c r="M327" s="24" t="s">
        <v>712</v>
      </c>
      <c r="N327" s="26"/>
      <c r="O327" s="24" t="s">
        <v>40</v>
      </c>
      <c r="P327" s="28">
        <v>-200</v>
      </c>
      <c r="Q327" s="28">
        <f>ROUND(Q326+P327,5)</f>
        <v>-200</v>
      </c>
    </row>
    <row r="328" spans="1:17" x14ac:dyDescent="0.25">
      <c r="A328" s="29"/>
      <c r="B328" s="29"/>
      <c r="C328" s="29"/>
      <c r="D328" s="29" t="s">
        <v>452</v>
      </c>
      <c r="E328" s="29"/>
      <c r="F328" s="29"/>
      <c r="G328" s="29"/>
      <c r="H328" s="29"/>
      <c r="I328" s="30"/>
      <c r="J328" s="29"/>
      <c r="K328" s="29"/>
      <c r="L328" s="29"/>
      <c r="M328" s="29"/>
      <c r="N328" s="29"/>
      <c r="O328" s="29"/>
      <c r="P328" s="12">
        <f>ROUND(SUM(P326:P327),5)</f>
        <v>-200</v>
      </c>
      <c r="Q328" s="12">
        <f>Q327</f>
        <v>-200</v>
      </c>
    </row>
    <row r="329" spans="1:17" x14ac:dyDescent="0.25">
      <c r="A329" s="1"/>
      <c r="B329" s="1"/>
      <c r="C329" s="1"/>
      <c r="D329" s="1" t="s">
        <v>295</v>
      </c>
      <c r="E329" s="1"/>
      <c r="F329" s="1"/>
      <c r="G329" s="1"/>
      <c r="H329" s="1"/>
      <c r="I329" s="22"/>
      <c r="J329" s="1"/>
      <c r="K329" s="1"/>
      <c r="L329" s="1"/>
      <c r="M329" s="1"/>
      <c r="N329" s="1"/>
      <c r="O329" s="1"/>
      <c r="P329" s="23"/>
      <c r="Q329" s="23"/>
    </row>
    <row r="330" spans="1:17" ht="15.75" thickBot="1" x14ac:dyDescent="0.3">
      <c r="A330" s="21"/>
      <c r="B330" s="21"/>
      <c r="C330" s="21"/>
      <c r="D330" s="21"/>
      <c r="E330" s="21"/>
      <c r="F330" s="21"/>
      <c r="G330" s="24"/>
      <c r="H330" s="24" t="s">
        <v>469</v>
      </c>
      <c r="I330" s="25">
        <v>45671</v>
      </c>
      <c r="J330" s="24" t="s">
        <v>491</v>
      </c>
      <c r="K330" s="24" t="s">
        <v>557</v>
      </c>
      <c r="L330" s="24" t="s">
        <v>687</v>
      </c>
      <c r="M330" s="24" t="s">
        <v>712</v>
      </c>
      <c r="N330" s="26"/>
      <c r="O330" s="24" t="s">
        <v>40</v>
      </c>
      <c r="P330" s="28">
        <v>-9.8800000000000008</v>
      </c>
      <c r="Q330" s="28">
        <f>ROUND(Q329+P330,5)</f>
        <v>-9.8800000000000008</v>
      </c>
    </row>
    <row r="331" spans="1:17" x14ac:dyDescent="0.25">
      <c r="A331" s="29"/>
      <c r="B331" s="29"/>
      <c r="C331" s="29"/>
      <c r="D331" s="29" t="s">
        <v>453</v>
      </c>
      <c r="E331" s="29"/>
      <c r="F331" s="29"/>
      <c r="G331" s="29"/>
      <c r="H331" s="29"/>
      <c r="I331" s="30"/>
      <c r="J331" s="29"/>
      <c r="K331" s="29"/>
      <c r="L331" s="29"/>
      <c r="M331" s="29"/>
      <c r="N331" s="29"/>
      <c r="O331" s="29"/>
      <c r="P331" s="12">
        <f>ROUND(SUM(P329:P330),5)</f>
        <v>-9.8800000000000008</v>
      </c>
      <c r="Q331" s="12">
        <f>Q330</f>
        <v>-9.8800000000000008</v>
      </c>
    </row>
    <row r="332" spans="1:17" x14ac:dyDescent="0.25">
      <c r="A332" s="1"/>
      <c r="B332" s="1"/>
      <c r="C332" s="1"/>
      <c r="D332" s="1" t="s">
        <v>297</v>
      </c>
      <c r="E332" s="1"/>
      <c r="F332" s="1"/>
      <c r="G332" s="1"/>
      <c r="H332" s="1"/>
      <c r="I332" s="22"/>
      <c r="J332" s="1"/>
      <c r="K332" s="1"/>
      <c r="L332" s="1"/>
      <c r="M332" s="1"/>
      <c r="N332" s="1"/>
      <c r="O332" s="1"/>
      <c r="P332" s="23"/>
      <c r="Q332" s="23"/>
    </row>
    <row r="333" spans="1:17" ht="15.75" thickBot="1" x14ac:dyDescent="0.3">
      <c r="A333" s="21"/>
      <c r="B333" s="21"/>
      <c r="C333" s="21"/>
      <c r="D333" s="21"/>
      <c r="E333" s="21"/>
      <c r="F333" s="21"/>
      <c r="G333" s="24"/>
      <c r="H333" s="24" t="s">
        <v>469</v>
      </c>
      <c r="I333" s="25">
        <v>45671</v>
      </c>
      <c r="J333" s="24" t="s">
        <v>491</v>
      </c>
      <c r="K333" s="24" t="s">
        <v>557</v>
      </c>
      <c r="L333" s="24" t="s">
        <v>688</v>
      </c>
      <c r="M333" s="24" t="s">
        <v>712</v>
      </c>
      <c r="N333" s="26"/>
      <c r="O333" s="24" t="s">
        <v>40</v>
      </c>
      <c r="P333" s="27">
        <v>-60</v>
      </c>
      <c r="Q333" s="27">
        <f>ROUND(Q332+P333,5)</f>
        <v>-60</v>
      </c>
    </row>
    <row r="334" spans="1:17" ht="15.75" thickBot="1" x14ac:dyDescent="0.3">
      <c r="A334" s="29"/>
      <c r="B334" s="29"/>
      <c r="C334" s="29"/>
      <c r="D334" s="29" t="s">
        <v>454</v>
      </c>
      <c r="E334" s="29"/>
      <c r="F334" s="29"/>
      <c r="G334" s="29"/>
      <c r="H334" s="29"/>
      <c r="I334" s="30"/>
      <c r="J334" s="29"/>
      <c r="K334" s="29"/>
      <c r="L334" s="29"/>
      <c r="M334" s="29"/>
      <c r="N334" s="29"/>
      <c r="O334" s="29"/>
      <c r="P334" s="4">
        <f>ROUND(SUM(P332:P333),5)</f>
        <v>-60</v>
      </c>
      <c r="Q334" s="4">
        <f>Q333</f>
        <v>-60</v>
      </c>
    </row>
    <row r="335" spans="1:17" ht="15.75" thickBot="1" x14ac:dyDescent="0.3">
      <c r="A335" s="29"/>
      <c r="B335" s="29"/>
      <c r="C335" s="29" t="s">
        <v>298</v>
      </c>
      <c r="D335" s="29"/>
      <c r="E335" s="29"/>
      <c r="F335" s="29"/>
      <c r="G335" s="29"/>
      <c r="H335" s="29"/>
      <c r="I335" s="30"/>
      <c r="J335" s="29"/>
      <c r="K335" s="29"/>
      <c r="L335" s="29"/>
      <c r="M335" s="29"/>
      <c r="N335" s="29"/>
      <c r="O335" s="29"/>
      <c r="P335" s="2">
        <f>ROUND(P307+P312+P315+P318+P321+P325+P328+P331+P334,5)</f>
        <v>-1634.75</v>
      </c>
      <c r="Q335" s="2">
        <f>ROUND(Q307+Q312+Q315+Q318+Q321+Q325+Q328+Q331+Q334,5)</f>
        <v>-1634.75</v>
      </c>
    </row>
    <row r="336" spans="1:17" x14ac:dyDescent="0.25">
      <c r="A336" s="29"/>
      <c r="B336" s="29" t="s">
        <v>300</v>
      </c>
      <c r="C336" s="29"/>
      <c r="D336" s="29"/>
      <c r="E336" s="29"/>
      <c r="F336" s="29"/>
      <c r="G336" s="29"/>
      <c r="H336" s="29"/>
      <c r="I336" s="30"/>
      <c r="J336" s="29"/>
      <c r="K336" s="29"/>
      <c r="L336" s="29"/>
      <c r="M336" s="29"/>
      <c r="N336" s="29"/>
      <c r="O336" s="29"/>
      <c r="P336" s="12">
        <f>ROUND(P293+P302+P335,5)</f>
        <v>-3117.73</v>
      </c>
      <c r="Q336" s="12">
        <f>ROUND(Q293+Q302+Q335,5)</f>
        <v>-3117.73</v>
      </c>
    </row>
    <row r="337" spans="1:17" x14ac:dyDescent="0.25">
      <c r="A337" s="1"/>
      <c r="B337" s="1" t="s">
        <v>301</v>
      </c>
      <c r="C337" s="1"/>
      <c r="D337" s="1"/>
      <c r="E337" s="1"/>
      <c r="F337" s="1"/>
      <c r="G337" s="1"/>
      <c r="H337" s="1"/>
      <c r="I337" s="22"/>
      <c r="J337" s="1"/>
      <c r="K337" s="1"/>
      <c r="L337" s="1"/>
      <c r="M337" s="1"/>
      <c r="N337" s="1"/>
      <c r="O337" s="1"/>
      <c r="P337" s="23"/>
      <c r="Q337" s="23"/>
    </row>
    <row r="338" spans="1:17" x14ac:dyDescent="0.25">
      <c r="A338" s="1"/>
      <c r="B338" s="1"/>
      <c r="C338" s="1" t="s">
        <v>303</v>
      </c>
      <c r="D338" s="1"/>
      <c r="E338" s="1"/>
      <c r="F338" s="1"/>
      <c r="G338" s="1"/>
      <c r="H338" s="1"/>
      <c r="I338" s="22"/>
      <c r="J338" s="1"/>
      <c r="K338" s="1"/>
      <c r="L338" s="1"/>
      <c r="M338" s="1"/>
      <c r="N338" s="1"/>
      <c r="O338" s="1"/>
      <c r="P338" s="23"/>
      <c r="Q338" s="23"/>
    </row>
    <row r="339" spans="1:17" ht="15.75" thickBot="1" x14ac:dyDescent="0.3">
      <c r="A339" s="21"/>
      <c r="B339" s="21"/>
      <c r="C339" s="21"/>
      <c r="D339" s="21"/>
      <c r="E339" s="21"/>
      <c r="F339" s="21"/>
      <c r="G339" s="24"/>
      <c r="H339" s="24" t="s">
        <v>470</v>
      </c>
      <c r="I339" s="25">
        <v>45680</v>
      </c>
      <c r="J339" s="24"/>
      <c r="K339" s="24" t="s">
        <v>580</v>
      </c>
      <c r="L339" s="24" t="s">
        <v>689</v>
      </c>
      <c r="M339" s="24" t="s">
        <v>712</v>
      </c>
      <c r="N339" s="26"/>
      <c r="O339" s="24" t="s">
        <v>43</v>
      </c>
      <c r="P339" s="27">
        <v>-200.5</v>
      </c>
      <c r="Q339" s="27">
        <f>ROUND(Q338+P339,5)</f>
        <v>-200.5</v>
      </c>
    </row>
    <row r="340" spans="1:17" ht="15.75" thickBot="1" x14ac:dyDescent="0.3">
      <c r="A340" s="29"/>
      <c r="B340" s="29"/>
      <c r="C340" s="29" t="s">
        <v>455</v>
      </c>
      <c r="D340" s="29"/>
      <c r="E340" s="29"/>
      <c r="F340" s="29"/>
      <c r="G340" s="29"/>
      <c r="H340" s="29"/>
      <c r="I340" s="30"/>
      <c r="J340" s="29"/>
      <c r="K340" s="29"/>
      <c r="L340" s="29"/>
      <c r="M340" s="29"/>
      <c r="N340" s="29"/>
      <c r="O340" s="29"/>
      <c r="P340" s="2">
        <f>ROUND(SUM(P338:P339),5)</f>
        <v>-200.5</v>
      </c>
      <c r="Q340" s="2">
        <f>Q339</f>
        <v>-200.5</v>
      </c>
    </row>
    <row r="341" spans="1:17" x14ac:dyDescent="0.25">
      <c r="A341" s="29"/>
      <c r="B341" s="29" t="s">
        <v>305</v>
      </c>
      <c r="C341" s="29"/>
      <c r="D341" s="29"/>
      <c r="E341" s="29"/>
      <c r="F341" s="29"/>
      <c r="G341" s="29"/>
      <c r="H341" s="29"/>
      <c r="I341" s="30"/>
      <c r="J341" s="29"/>
      <c r="K341" s="29"/>
      <c r="L341" s="29"/>
      <c r="M341" s="29"/>
      <c r="N341" s="29"/>
      <c r="O341" s="29"/>
      <c r="P341" s="12">
        <f>P340</f>
        <v>-200.5</v>
      </c>
      <c r="Q341" s="12">
        <f>Q340</f>
        <v>-200.5</v>
      </c>
    </row>
    <row r="342" spans="1:17" x14ac:dyDescent="0.25">
      <c r="A342" s="1"/>
      <c r="B342" s="1" t="s">
        <v>306</v>
      </c>
      <c r="C342" s="1"/>
      <c r="D342" s="1"/>
      <c r="E342" s="1"/>
      <c r="F342" s="1"/>
      <c r="G342" s="1"/>
      <c r="H342" s="1"/>
      <c r="I342" s="22"/>
      <c r="J342" s="1"/>
      <c r="K342" s="1"/>
      <c r="L342" s="1"/>
      <c r="M342" s="1"/>
      <c r="N342" s="1"/>
      <c r="O342" s="1"/>
      <c r="P342" s="23"/>
      <c r="Q342" s="23"/>
    </row>
    <row r="343" spans="1:17" x14ac:dyDescent="0.25">
      <c r="A343" s="1"/>
      <c r="B343" s="1"/>
      <c r="C343" s="1" t="s">
        <v>308</v>
      </c>
      <c r="D343" s="1"/>
      <c r="E343" s="1"/>
      <c r="F343" s="1"/>
      <c r="G343" s="1"/>
      <c r="H343" s="1"/>
      <c r="I343" s="22"/>
      <c r="J343" s="1"/>
      <c r="K343" s="1"/>
      <c r="L343" s="1"/>
      <c r="M343" s="1"/>
      <c r="N343" s="1"/>
      <c r="O343" s="1"/>
      <c r="P343" s="23"/>
      <c r="Q343" s="23"/>
    </row>
    <row r="344" spans="1:17" x14ac:dyDescent="0.25">
      <c r="A344" s="1"/>
      <c r="B344" s="1"/>
      <c r="C344" s="1"/>
      <c r="D344" s="1" t="s">
        <v>309</v>
      </c>
      <c r="E344" s="1"/>
      <c r="F344" s="1"/>
      <c r="G344" s="1"/>
      <c r="H344" s="1"/>
      <c r="I344" s="22"/>
      <c r="J344" s="1"/>
      <c r="K344" s="1"/>
      <c r="L344" s="1"/>
      <c r="M344" s="1"/>
      <c r="N344" s="1"/>
      <c r="O344" s="1"/>
      <c r="P344" s="23"/>
      <c r="Q344" s="23"/>
    </row>
    <row r="345" spans="1:17" ht="15.75" thickBot="1" x14ac:dyDescent="0.3">
      <c r="A345" s="21"/>
      <c r="B345" s="21"/>
      <c r="C345" s="21"/>
      <c r="D345" s="21"/>
      <c r="E345" s="21"/>
      <c r="F345" s="21"/>
      <c r="G345" s="24"/>
      <c r="H345" s="24" t="s">
        <v>469</v>
      </c>
      <c r="I345" s="25">
        <v>45688</v>
      </c>
      <c r="J345" s="24" t="s">
        <v>506</v>
      </c>
      <c r="K345" s="24" t="s">
        <v>581</v>
      </c>
      <c r="L345" s="24" t="s">
        <v>690</v>
      </c>
      <c r="M345" s="24" t="s">
        <v>712</v>
      </c>
      <c r="N345" s="26"/>
      <c r="O345" s="24" t="s">
        <v>40</v>
      </c>
      <c r="P345" s="28">
        <v>-333</v>
      </c>
      <c r="Q345" s="28">
        <f>ROUND(Q344+P345,5)</f>
        <v>-333</v>
      </c>
    </row>
    <row r="346" spans="1:17" x14ac:dyDescent="0.25">
      <c r="A346" s="29"/>
      <c r="B346" s="29"/>
      <c r="C346" s="29"/>
      <c r="D346" s="29" t="s">
        <v>456</v>
      </c>
      <c r="E346" s="29"/>
      <c r="F346" s="29"/>
      <c r="G346" s="29"/>
      <c r="H346" s="29"/>
      <c r="I346" s="30"/>
      <c r="J346" s="29"/>
      <c r="K346" s="29"/>
      <c r="L346" s="29"/>
      <c r="M346" s="29"/>
      <c r="N346" s="29"/>
      <c r="O346" s="29"/>
      <c r="P346" s="12">
        <f>ROUND(SUM(P344:P345),5)</f>
        <v>-333</v>
      </c>
      <c r="Q346" s="12">
        <f>Q345</f>
        <v>-333</v>
      </c>
    </row>
    <row r="347" spans="1:17" x14ac:dyDescent="0.25">
      <c r="A347" s="1"/>
      <c r="B347" s="1"/>
      <c r="C347" s="1"/>
      <c r="D347" s="1" t="s">
        <v>310</v>
      </c>
      <c r="E347" s="1"/>
      <c r="F347" s="1"/>
      <c r="G347" s="1"/>
      <c r="H347" s="1"/>
      <c r="I347" s="22"/>
      <c r="J347" s="1"/>
      <c r="K347" s="1"/>
      <c r="L347" s="1"/>
      <c r="M347" s="1"/>
      <c r="N347" s="1"/>
      <c r="O347" s="1"/>
      <c r="P347" s="23"/>
      <c r="Q347" s="23"/>
    </row>
    <row r="348" spans="1:17" ht="15.75" thickBot="1" x14ac:dyDescent="0.3">
      <c r="A348" s="21"/>
      <c r="B348" s="21"/>
      <c r="C348" s="21"/>
      <c r="D348" s="21"/>
      <c r="E348" s="21"/>
      <c r="F348" s="21"/>
      <c r="G348" s="24"/>
      <c r="H348" s="24" t="s">
        <v>470</v>
      </c>
      <c r="I348" s="25">
        <v>45688</v>
      </c>
      <c r="J348" s="24"/>
      <c r="K348" s="24" t="s">
        <v>540</v>
      </c>
      <c r="L348" s="24" t="s">
        <v>691</v>
      </c>
      <c r="M348" s="24" t="s">
        <v>712</v>
      </c>
      <c r="N348" s="26"/>
      <c r="O348" s="24" t="s">
        <v>43</v>
      </c>
      <c r="P348" s="28">
        <v>-465.3</v>
      </c>
      <c r="Q348" s="28">
        <f>ROUND(Q347+P348,5)</f>
        <v>-465.3</v>
      </c>
    </row>
    <row r="349" spans="1:17" x14ac:dyDescent="0.25">
      <c r="A349" s="29"/>
      <c r="B349" s="29"/>
      <c r="C349" s="29"/>
      <c r="D349" s="29" t="s">
        <v>457</v>
      </c>
      <c r="E349" s="29"/>
      <c r="F349" s="29"/>
      <c r="G349" s="29"/>
      <c r="H349" s="29"/>
      <c r="I349" s="30"/>
      <c r="J349" s="29"/>
      <c r="K349" s="29"/>
      <c r="L349" s="29"/>
      <c r="M349" s="29"/>
      <c r="N349" s="29"/>
      <c r="O349" s="29"/>
      <c r="P349" s="12">
        <f>ROUND(SUM(P347:P348),5)</f>
        <v>-465.3</v>
      </c>
      <c r="Q349" s="12">
        <f>Q348</f>
        <v>-465.3</v>
      </c>
    </row>
    <row r="350" spans="1:17" x14ac:dyDescent="0.25">
      <c r="A350" s="1"/>
      <c r="B350" s="1"/>
      <c r="C350" s="1"/>
      <c r="D350" s="1" t="s">
        <v>312</v>
      </c>
      <c r="E350" s="1"/>
      <c r="F350" s="1"/>
      <c r="G350" s="1"/>
      <c r="H350" s="1"/>
      <c r="I350" s="22"/>
      <c r="J350" s="1"/>
      <c r="K350" s="1"/>
      <c r="L350" s="1"/>
      <c r="M350" s="1"/>
      <c r="N350" s="1"/>
      <c r="O350" s="1"/>
      <c r="P350" s="23"/>
      <c r="Q350" s="23"/>
    </row>
    <row r="351" spans="1:17" x14ac:dyDescent="0.25">
      <c r="A351" s="24"/>
      <c r="B351" s="24"/>
      <c r="C351" s="24"/>
      <c r="D351" s="24"/>
      <c r="E351" s="24"/>
      <c r="F351" s="24"/>
      <c r="G351" s="24"/>
      <c r="H351" s="24" t="s">
        <v>469</v>
      </c>
      <c r="I351" s="25">
        <v>45658</v>
      </c>
      <c r="J351" s="24" t="s">
        <v>482</v>
      </c>
      <c r="K351" s="24" t="s">
        <v>582</v>
      </c>
      <c r="L351" s="24" t="s">
        <v>692</v>
      </c>
      <c r="M351" s="24" t="s">
        <v>712</v>
      </c>
      <c r="N351" s="26"/>
      <c r="O351" s="24" t="s">
        <v>40</v>
      </c>
      <c r="P351" s="27">
        <v>-17.670000000000002</v>
      </c>
      <c r="Q351" s="27">
        <f>ROUND(Q350+P351,5)</f>
        <v>-17.670000000000002</v>
      </c>
    </row>
    <row r="352" spans="1:17" x14ac:dyDescent="0.25">
      <c r="A352" s="24"/>
      <c r="B352" s="24"/>
      <c r="C352" s="24"/>
      <c r="D352" s="24"/>
      <c r="E352" s="24"/>
      <c r="F352" s="24"/>
      <c r="G352" s="24"/>
      <c r="H352" s="24" t="s">
        <v>470</v>
      </c>
      <c r="I352" s="25">
        <v>45674</v>
      </c>
      <c r="J352" s="24"/>
      <c r="K352" s="24" t="s">
        <v>583</v>
      </c>
      <c r="L352" s="24" t="s">
        <v>693</v>
      </c>
      <c r="M352" s="24" t="s">
        <v>712</v>
      </c>
      <c r="N352" s="26"/>
      <c r="O352" s="24" t="s">
        <v>43</v>
      </c>
      <c r="P352" s="27">
        <v>-28.1</v>
      </c>
      <c r="Q352" s="27">
        <f>ROUND(Q351+P352,5)</f>
        <v>-45.77</v>
      </c>
    </row>
    <row r="353" spans="1:17" ht="15.75" thickBot="1" x14ac:dyDescent="0.3">
      <c r="A353" s="24"/>
      <c r="B353" s="24"/>
      <c r="C353" s="24"/>
      <c r="D353" s="24"/>
      <c r="E353" s="24"/>
      <c r="F353" s="24"/>
      <c r="G353" s="24"/>
      <c r="H353" s="24" t="s">
        <v>470</v>
      </c>
      <c r="I353" s="25">
        <v>45681</v>
      </c>
      <c r="J353" s="24"/>
      <c r="K353" s="24" t="s">
        <v>584</v>
      </c>
      <c r="L353" s="24" t="s">
        <v>694</v>
      </c>
      <c r="M353" s="24" t="s">
        <v>712</v>
      </c>
      <c r="N353" s="26"/>
      <c r="O353" s="24" t="s">
        <v>43</v>
      </c>
      <c r="P353" s="27">
        <v>-50</v>
      </c>
      <c r="Q353" s="27">
        <f>ROUND(Q352+P353,5)</f>
        <v>-95.77</v>
      </c>
    </row>
    <row r="354" spans="1:17" ht="15.75" thickBot="1" x14ac:dyDescent="0.3">
      <c r="A354" s="29"/>
      <c r="B354" s="29"/>
      <c r="C354" s="29"/>
      <c r="D354" s="29" t="s">
        <v>458</v>
      </c>
      <c r="E354" s="29"/>
      <c r="F354" s="29"/>
      <c r="G354" s="29"/>
      <c r="H354" s="29"/>
      <c r="I354" s="30"/>
      <c r="J354" s="29"/>
      <c r="K354" s="29"/>
      <c r="L354" s="29"/>
      <c r="M354" s="29"/>
      <c r="N354" s="29"/>
      <c r="O354" s="29"/>
      <c r="P354" s="4">
        <f>ROUND(SUM(P350:P353),5)</f>
        <v>-95.77</v>
      </c>
      <c r="Q354" s="4">
        <f>Q353</f>
        <v>-95.77</v>
      </c>
    </row>
    <row r="355" spans="1:17" ht="15.75" thickBot="1" x14ac:dyDescent="0.3">
      <c r="A355" s="29"/>
      <c r="B355" s="29"/>
      <c r="C355" s="29" t="s">
        <v>313</v>
      </c>
      <c r="D355" s="29"/>
      <c r="E355" s="29"/>
      <c r="F355" s="29"/>
      <c r="G355" s="29"/>
      <c r="H355" s="29"/>
      <c r="I355" s="30"/>
      <c r="J355" s="29"/>
      <c r="K355" s="29"/>
      <c r="L355" s="29"/>
      <c r="M355" s="29"/>
      <c r="N355" s="29"/>
      <c r="O355" s="29"/>
      <c r="P355" s="2">
        <f>ROUND(P346+P349+P354,5)</f>
        <v>-894.07</v>
      </c>
      <c r="Q355" s="2">
        <f>ROUND(Q346+Q349+Q354,5)</f>
        <v>-894.07</v>
      </c>
    </row>
    <row r="356" spans="1:17" x14ac:dyDescent="0.25">
      <c r="A356" s="29"/>
      <c r="B356" s="29" t="s">
        <v>321</v>
      </c>
      <c r="C356" s="29"/>
      <c r="D356" s="29"/>
      <c r="E356" s="29"/>
      <c r="F356" s="29"/>
      <c r="G356" s="29"/>
      <c r="H356" s="29"/>
      <c r="I356" s="30"/>
      <c r="J356" s="29"/>
      <c r="K356" s="29"/>
      <c r="L356" s="29"/>
      <c r="M356" s="29"/>
      <c r="N356" s="29"/>
      <c r="O356" s="29"/>
      <c r="P356" s="12">
        <f>P355</f>
        <v>-894.07</v>
      </c>
      <c r="Q356" s="12">
        <f>Q355</f>
        <v>-894.07</v>
      </c>
    </row>
    <row r="357" spans="1:17" x14ac:dyDescent="0.25">
      <c r="A357" s="1"/>
      <c r="B357" s="1" t="s">
        <v>322</v>
      </c>
      <c r="C357" s="1"/>
      <c r="D357" s="1"/>
      <c r="E357" s="1"/>
      <c r="F357" s="1"/>
      <c r="G357" s="1"/>
      <c r="H357" s="1"/>
      <c r="I357" s="22"/>
      <c r="J357" s="1"/>
      <c r="K357" s="1"/>
      <c r="L357" s="1"/>
      <c r="M357" s="1"/>
      <c r="N357" s="1"/>
      <c r="O357" s="1"/>
      <c r="P357" s="23"/>
      <c r="Q357" s="23"/>
    </row>
    <row r="358" spans="1:17" x14ac:dyDescent="0.25">
      <c r="A358" s="1"/>
      <c r="B358" s="1"/>
      <c r="C358" s="1" t="s">
        <v>323</v>
      </c>
      <c r="D358" s="1"/>
      <c r="E358" s="1"/>
      <c r="F358" s="1"/>
      <c r="G358" s="1"/>
      <c r="H358" s="1"/>
      <c r="I358" s="22"/>
      <c r="J358" s="1"/>
      <c r="K358" s="1"/>
      <c r="L358" s="1"/>
      <c r="M358" s="1"/>
      <c r="N358" s="1"/>
      <c r="O358" s="1"/>
      <c r="P358" s="23"/>
      <c r="Q358" s="23"/>
    </row>
    <row r="359" spans="1:17" x14ac:dyDescent="0.25">
      <c r="A359" s="24"/>
      <c r="B359" s="24"/>
      <c r="C359" s="24"/>
      <c r="D359" s="24"/>
      <c r="E359" s="24"/>
      <c r="F359" s="24"/>
      <c r="G359" s="24"/>
      <c r="H359" s="24" t="s">
        <v>469</v>
      </c>
      <c r="I359" s="25">
        <v>45664</v>
      </c>
      <c r="J359" s="24" t="s">
        <v>507</v>
      </c>
      <c r="K359" s="24" t="s">
        <v>544</v>
      </c>
      <c r="L359" s="24" t="s">
        <v>695</v>
      </c>
      <c r="M359" s="24" t="s">
        <v>712</v>
      </c>
      <c r="N359" s="26"/>
      <c r="O359" s="24" t="s">
        <v>40</v>
      </c>
      <c r="P359" s="27">
        <v>-20</v>
      </c>
      <c r="Q359" s="27">
        <f>ROUND(Q358+P359,5)</f>
        <v>-20</v>
      </c>
    </row>
    <row r="360" spans="1:17" x14ac:dyDescent="0.25">
      <c r="A360" s="24"/>
      <c r="B360" s="24"/>
      <c r="C360" s="24"/>
      <c r="D360" s="24"/>
      <c r="E360" s="24"/>
      <c r="F360" s="24"/>
      <c r="G360" s="24"/>
      <c r="H360" s="24" t="s">
        <v>469</v>
      </c>
      <c r="I360" s="25">
        <v>45664</v>
      </c>
      <c r="J360" s="24" t="s">
        <v>507</v>
      </c>
      <c r="K360" s="24" t="s">
        <v>544</v>
      </c>
      <c r="L360" s="24" t="s">
        <v>696</v>
      </c>
      <c r="M360" s="24" t="s">
        <v>712</v>
      </c>
      <c r="N360" s="26"/>
      <c r="O360" s="24" t="s">
        <v>40</v>
      </c>
      <c r="P360" s="27">
        <v>-20</v>
      </c>
      <c r="Q360" s="27">
        <f>ROUND(Q359+P360,5)</f>
        <v>-40</v>
      </c>
    </row>
    <row r="361" spans="1:17" ht="15.75" thickBot="1" x14ac:dyDescent="0.3">
      <c r="A361" s="24"/>
      <c r="B361" s="24"/>
      <c r="C361" s="24"/>
      <c r="D361" s="24"/>
      <c r="E361" s="24"/>
      <c r="F361" s="24"/>
      <c r="G361" s="24"/>
      <c r="H361" s="24" t="s">
        <v>469</v>
      </c>
      <c r="I361" s="25">
        <v>45671</v>
      </c>
      <c r="J361" s="24" t="s">
        <v>508</v>
      </c>
      <c r="K361" s="24" t="s">
        <v>544</v>
      </c>
      <c r="L361" s="24" t="s">
        <v>697</v>
      </c>
      <c r="M361" s="24" t="s">
        <v>712</v>
      </c>
      <c r="N361" s="26"/>
      <c r="O361" s="24" t="s">
        <v>40</v>
      </c>
      <c r="P361" s="28">
        <v>-20</v>
      </c>
      <c r="Q361" s="28">
        <f>ROUND(Q360+P361,5)</f>
        <v>-60</v>
      </c>
    </row>
    <row r="362" spans="1:17" x14ac:dyDescent="0.25">
      <c r="A362" s="29"/>
      <c r="B362" s="29"/>
      <c r="C362" s="29" t="s">
        <v>459</v>
      </c>
      <c r="D362" s="29"/>
      <c r="E362" s="29"/>
      <c r="F362" s="29"/>
      <c r="G362" s="29"/>
      <c r="H362" s="29"/>
      <c r="I362" s="30"/>
      <c r="J362" s="29"/>
      <c r="K362" s="29"/>
      <c r="L362" s="29"/>
      <c r="M362" s="29"/>
      <c r="N362" s="29"/>
      <c r="O362" s="29"/>
      <c r="P362" s="12">
        <f>ROUND(SUM(P358:P361),5)</f>
        <v>-60</v>
      </c>
      <c r="Q362" s="12">
        <f>Q361</f>
        <v>-60</v>
      </c>
    </row>
    <row r="363" spans="1:17" x14ac:dyDescent="0.25">
      <c r="A363" s="1"/>
      <c r="B363" s="1"/>
      <c r="C363" s="1" t="s">
        <v>327</v>
      </c>
      <c r="D363" s="1"/>
      <c r="E363" s="1"/>
      <c r="F363" s="1"/>
      <c r="G363" s="1"/>
      <c r="H363" s="1"/>
      <c r="I363" s="22"/>
      <c r="J363" s="1"/>
      <c r="K363" s="1"/>
      <c r="L363" s="1"/>
      <c r="M363" s="1"/>
      <c r="N363" s="1"/>
      <c r="O363" s="1"/>
      <c r="P363" s="23"/>
      <c r="Q363" s="23"/>
    </row>
    <row r="364" spans="1:17" ht="15.75" thickBot="1" x14ac:dyDescent="0.3">
      <c r="A364" s="21"/>
      <c r="B364" s="21"/>
      <c r="C364" s="21"/>
      <c r="D364" s="21"/>
      <c r="E364" s="21"/>
      <c r="F364" s="21"/>
      <c r="G364" s="24"/>
      <c r="H364" s="24" t="s">
        <v>470</v>
      </c>
      <c r="I364" s="25">
        <v>45658</v>
      </c>
      <c r="J364" s="24"/>
      <c r="K364" s="24" t="s">
        <v>580</v>
      </c>
      <c r="L364" s="24" t="s">
        <v>698</v>
      </c>
      <c r="M364" s="24" t="s">
        <v>712</v>
      </c>
      <c r="N364" s="26"/>
      <c r="O364" s="24" t="s">
        <v>43</v>
      </c>
      <c r="P364" s="28">
        <v>-240</v>
      </c>
      <c r="Q364" s="28">
        <f>ROUND(Q363+P364,5)</f>
        <v>-240</v>
      </c>
    </row>
    <row r="365" spans="1:17" x14ac:dyDescent="0.25">
      <c r="A365" s="29"/>
      <c r="B365" s="29"/>
      <c r="C365" s="29" t="s">
        <v>460</v>
      </c>
      <c r="D365" s="29"/>
      <c r="E365" s="29"/>
      <c r="F365" s="29"/>
      <c r="G365" s="29"/>
      <c r="H365" s="29"/>
      <c r="I365" s="30"/>
      <c r="J365" s="29"/>
      <c r="K365" s="29"/>
      <c r="L365" s="29"/>
      <c r="M365" s="29"/>
      <c r="N365" s="29"/>
      <c r="O365" s="29"/>
      <c r="P365" s="12">
        <f>ROUND(SUM(P363:P364),5)</f>
        <v>-240</v>
      </c>
      <c r="Q365" s="12">
        <f>Q364</f>
        <v>-240</v>
      </c>
    </row>
    <row r="366" spans="1:17" x14ac:dyDescent="0.25">
      <c r="A366" s="1"/>
      <c r="B366" s="1"/>
      <c r="C366" s="1" t="s">
        <v>328</v>
      </c>
      <c r="D366" s="1"/>
      <c r="E366" s="1"/>
      <c r="F366" s="1"/>
      <c r="G366" s="1"/>
      <c r="H366" s="1"/>
      <c r="I366" s="22"/>
      <c r="J366" s="1"/>
      <c r="K366" s="1"/>
      <c r="L366" s="1"/>
      <c r="M366" s="1"/>
      <c r="N366" s="1"/>
      <c r="O366" s="1"/>
      <c r="P366" s="23"/>
      <c r="Q366" s="23"/>
    </row>
    <row r="367" spans="1:17" ht="15.75" thickBot="1" x14ac:dyDescent="0.3">
      <c r="A367" s="21"/>
      <c r="B367" s="21"/>
      <c r="C367" s="21"/>
      <c r="D367" s="21"/>
      <c r="E367" s="21"/>
      <c r="F367" s="21"/>
      <c r="G367" s="24"/>
      <c r="H367" s="24" t="s">
        <v>470</v>
      </c>
      <c r="I367" s="25">
        <v>45677</v>
      </c>
      <c r="J367" s="24"/>
      <c r="K367" s="24" t="s">
        <v>585</v>
      </c>
      <c r="L367" s="24" t="s">
        <v>699</v>
      </c>
      <c r="M367" s="24" t="s">
        <v>712</v>
      </c>
      <c r="N367" s="26"/>
      <c r="O367" s="24" t="s">
        <v>43</v>
      </c>
      <c r="P367" s="27">
        <v>-14</v>
      </c>
      <c r="Q367" s="27">
        <f>ROUND(Q366+P367,5)</f>
        <v>-14</v>
      </c>
    </row>
    <row r="368" spans="1:17" ht="15.75" thickBot="1" x14ac:dyDescent="0.3">
      <c r="A368" s="29"/>
      <c r="B368" s="29"/>
      <c r="C368" s="29" t="s">
        <v>461</v>
      </c>
      <c r="D368" s="29"/>
      <c r="E368" s="29"/>
      <c r="F368" s="29"/>
      <c r="G368" s="29"/>
      <c r="H368" s="29"/>
      <c r="I368" s="30"/>
      <c r="J368" s="29"/>
      <c r="K368" s="29"/>
      <c r="L368" s="29"/>
      <c r="M368" s="29"/>
      <c r="N368" s="29"/>
      <c r="O368" s="29"/>
      <c r="P368" s="2">
        <f>ROUND(SUM(P366:P367),5)</f>
        <v>-14</v>
      </c>
      <c r="Q368" s="2">
        <f>Q367</f>
        <v>-14</v>
      </c>
    </row>
    <row r="369" spans="1:17" x14ac:dyDescent="0.25">
      <c r="A369" s="29"/>
      <c r="B369" s="29" t="s">
        <v>334</v>
      </c>
      <c r="C369" s="29"/>
      <c r="D369" s="29"/>
      <c r="E369" s="29"/>
      <c r="F369" s="29"/>
      <c r="G369" s="29"/>
      <c r="H369" s="29"/>
      <c r="I369" s="30"/>
      <c r="J369" s="29"/>
      <c r="K369" s="29"/>
      <c r="L369" s="29"/>
      <c r="M369" s="29"/>
      <c r="N369" s="29"/>
      <c r="O369" s="29"/>
      <c r="P369" s="12">
        <f>ROUND(P362+P365+P368,5)</f>
        <v>-314</v>
      </c>
      <c r="Q369" s="12">
        <f>ROUND(Q362+Q365+Q368,5)</f>
        <v>-314</v>
      </c>
    </row>
    <row r="370" spans="1:17" x14ac:dyDescent="0.25">
      <c r="A370" s="1"/>
      <c r="B370" s="1" t="s">
        <v>335</v>
      </c>
      <c r="C370" s="1"/>
      <c r="D370" s="1"/>
      <c r="E370" s="1"/>
      <c r="F370" s="1"/>
      <c r="G370" s="1"/>
      <c r="H370" s="1"/>
      <c r="I370" s="22"/>
      <c r="J370" s="1"/>
      <c r="K370" s="1"/>
      <c r="L370" s="1"/>
      <c r="M370" s="1"/>
      <c r="N370" s="1"/>
      <c r="O370" s="1"/>
      <c r="P370" s="23"/>
      <c r="Q370" s="23"/>
    </row>
    <row r="371" spans="1:17" ht="15.75" thickBot="1" x14ac:dyDescent="0.3">
      <c r="A371" s="21"/>
      <c r="B371" s="21"/>
      <c r="C371" s="21"/>
      <c r="D371" s="21"/>
      <c r="E371" s="21"/>
      <c r="F371" s="21"/>
      <c r="G371" s="24"/>
      <c r="H371" s="24" t="s">
        <v>470</v>
      </c>
      <c r="I371" s="25">
        <v>45665</v>
      </c>
      <c r="J371" s="24"/>
      <c r="K371" s="24" t="s">
        <v>530</v>
      </c>
      <c r="L371" s="24" t="s">
        <v>700</v>
      </c>
      <c r="M371" s="24" t="s">
        <v>712</v>
      </c>
      <c r="N371" s="26"/>
      <c r="O371" s="24" t="s">
        <v>43</v>
      </c>
      <c r="P371" s="28">
        <v>-30.3</v>
      </c>
      <c r="Q371" s="28">
        <f>ROUND(Q370+P371,5)</f>
        <v>-30.3</v>
      </c>
    </row>
    <row r="372" spans="1:17" x14ac:dyDescent="0.25">
      <c r="A372" s="29"/>
      <c r="B372" s="29" t="s">
        <v>462</v>
      </c>
      <c r="C372" s="29"/>
      <c r="D372" s="29"/>
      <c r="E372" s="29"/>
      <c r="F372" s="29"/>
      <c r="G372" s="29"/>
      <c r="H372" s="29"/>
      <c r="I372" s="30"/>
      <c r="J372" s="29"/>
      <c r="K372" s="29"/>
      <c r="L372" s="29"/>
      <c r="M372" s="29"/>
      <c r="N372" s="29"/>
      <c r="O372" s="29"/>
      <c r="P372" s="12">
        <f>ROUND(SUM(P370:P371),5)</f>
        <v>-30.3</v>
      </c>
      <c r="Q372" s="12">
        <f>Q371</f>
        <v>-30.3</v>
      </c>
    </row>
    <row r="373" spans="1:17" x14ac:dyDescent="0.25">
      <c r="A373" s="1"/>
      <c r="B373" s="1" t="s">
        <v>340</v>
      </c>
      <c r="C373" s="1"/>
      <c r="D373" s="1"/>
      <c r="E373" s="1"/>
      <c r="F373" s="1"/>
      <c r="G373" s="1"/>
      <c r="H373" s="1"/>
      <c r="I373" s="22"/>
      <c r="J373" s="1"/>
      <c r="K373" s="1"/>
      <c r="L373" s="1"/>
      <c r="M373" s="1"/>
      <c r="N373" s="1"/>
      <c r="O373" s="1"/>
      <c r="P373" s="23"/>
      <c r="Q373" s="23"/>
    </row>
    <row r="374" spans="1:17" x14ac:dyDescent="0.25">
      <c r="A374" s="1"/>
      <c r="B374" s="1"/>
      <c r="C374" s="1" t="s">
        <v>341</v>
      </c>
      <c r="D374" s="1"/>
      <c r="E374" s="1"/>
      <c r="F374" s="1"/>
      <c r="G374" s="1"/>
      <c r="H374" s="1"/>
      <c r="I374" s="22"/>
      <c r="J374" s="1"/>
      <c r="K374" s="1"/>
      <c r="L374" s="1"/>
      <c r="M374" s="1"/>
      <c r="N374" s="1"/>
      <c r="O374" s="1"/>
      <c r="P374" s="23"/>
      <c r="Q374" s="23"/>
    </row>
    <row r="375" spans="1:17" x14ac:dyDescent="0.25">
      <c r="A375" s="1"/>
      <c r="B375" s="1"/>
      <c r="C375" s="1"/>
      <c r="D375" s="1" t="s">
        <v>346</v>
      </c>
      <c r="E375" s="1"/>
      <c r="F375" s="1"/>
      <c r="G375" s="1"/>
      <c r="H375" s="1"/>
      <c r="I375" s="22"/>
      <c r="J375" s="1"/>
      <c r="K375" s="1"/>
      <c r="L375" s="1"/>
      <c r="M375" s="1"/>
      <c r="N375" s="1"/>
      <c r="O375" s="1"/>
      <c r="P375" s="23"/>
      <c r="Q375" s="23"/>
    </row>
    <row r="376" spans="1:17" x14ac:dyDescent="0.25">
      <c r="A376" s="24"/>
      <c r="B376" s="24"/>
      <c r="C376" s="24"/>
      <c r="D376" s="24"/>
      <c r="E376" s="24"/>
      <c r="F376" s="24"/>
      <c r="G376" s="24"/>
      <c r="H376" s="24" t="s">
        <v>473</v>
      </c>
      <c r="I376" s="25">
        <v>45664</v>
      </c>
      <c r="J376" s="24" t="s">
        <v>509</v>
      </c>
      <c r="K376" s="24" t="s">
        <v>586</v>
      </c>
      <c r="L376" s="24" t="s">
        <v>701</v>
      </c>
      <c r="M376" s="24" t="s">
        <v>712</v>
      </c>
      <c r="N376" s="26"/>
      <c r="O376" s="24" t="s">
        <v>17</v>
      </c>
      <c r="P376" s="27">
        <v>150</v>
      </c>
      <c r="Q376" s="27">
        <f>ROUND(Q375+P376,5)</f>
        <v>150</v>
      </c>
    </row>
    <row r="377" spans="1:17" x14ac:dyDescent="0.25">
      <c r="A377" s="24"/>
      <c r="B377" s="24"/>
      <c r="C377" s="24"/>
      <c r="D377" s="24"/>
      <c r="E377" s="24"/>
      <c r="F377" s="24"/>
      <c r="G377" s="24"/>
      <c r="H377" s="24" t="s">
        <v>473</v>
      </c>
      <c r="I377" s="25">
        <v>45664</v>
      </c>
      <c r="J377" s="24" t="s">
        <v>510</v>
      </c>
      <c r="K377" s="24" t="s">
        <v>587</v>
      </c>
      <c r="L377" s="24" t="s">
        <v>702</v>
      </c>
      <c r="M377" s="24" t="s">
        <v>712</v>
      </c>
      <c r="N377" s="26"/>
      <c r="O377" s="24" t="s">
        <v>17</v>
      </c>
      <c r="P377" s="27">
        <v>166.5</v>
      </c>
      <c r="Q377" s="27">
        <f>ROUND(Q376+P377,5)</f>
        <v>316.5</v>
      </c>
    </row>
    <row r="378" spans="1:17" x14ac:dyDescent="0.25">
      <c r="A378" s="24"/>
      <c r="B378" s="24"/>
      <c r="C378" s="24"/>
      <c r="D378" s="24"/>
      <c r="E378" s="24"/>
      <c r="F378" s="24"/>
      <c r="G378" s="24"/>
      <c r="H378" s="24" t="s">
        <v>473</v>
      </c>
      <c r="I378" s="25">
        <v>45666</v>
      </c>
      <c r="J378" s="24" t="s">
        <v>511</v>
      </c>
      <c r="K378" s="24" t="s">
        <v>588</v>
      </c>
      <c r="L378" s="24" t="s">
        <v>703</v>
      </c>
      <c r="M378" s="24" t="s">
        <v>712</v>
      </c>
      <c r="N378" s="26"/>
      <c r="O378" s="24" t="s">
        <v>17</v>
      </c>
      <c r="P378" s="27">
        <v>151.5</v>
      </c>
      <c r="Q378" s="27">
        <f>ROUND(Q377+P378,5)</f>
        <v>468</v>
      </c>
    </row>
    <row r="379" spans="1:17" x14ac:dyDescent="0.25">
      <c r="A379" s="24"/>
      <c r="B379" s="24"/>
      <c r="C379" s="24"/>
      <c r="D379" s="24"/>
      <c r="E379" s="24"/>
      <c r="F379" s="24"/>
      <c r="G379" s="24"/>
      <c r="H379" s="24" t="s">
        <v>473</v>
      </c>
      <c r="I379" s="25">
        <v>45680</v>
      </c>
      <c r="J379" s="24" t="s">
        <v>512</v>
      </c>
      <c r="K379" s="24" t="s">
        <v>589</v>
      </c>
      <c r="L379" s="24" t="s">
        <v>704</v>
      </c>
      <c r="M379" s="24" t="s">
        <v>712</v>
      </c>
      <c r="N379" s="26"/>
      <c r="O379" s="24" t="s">
        <v>17</v>
      </c>
      <c r="P379" s="27">
        <v>50</v>
      </c>
      <c r="Q379" s="27">
        <f>ROUND(Q378+P379,5)</f>
        <v>518</v>
      </c>
    </row>
    <row r="380" spans="1:17" ht="15.75" thickBot="1" x14ac:dyDescent="0.3">
      <c r="A380" s="24"/>
      <c r="B380" s="24"/>
      <c r="C380" s="24"/>
      <c r="D380" s="24"/>
      <c r="E380" s="24"/>
      <c r="F380" s="24"/>
      <c r="G380" s="24"/>
      <c r="H380" s="24" t="s">
        <v>473</v>
      </c>
      <c r="I380" s="25">
        <v>45680</v>
      </c>
      <c r="J380" s="24" t="s">
        <v>513</v>
      </c>
      <c r="K380" s="24" t="s">
        <v>590</v>
      </c>
      <c r="L380" s="24" t="s">
        <v>705</v>
      </c>
      <c r="M380" s="24" t="s">
        <v>712</v>
      </c>
      <c r="N380" s="26"/>
      <c r="O380" s="24" t="s">
        <v>17</v>
      </c>
      <c r="P380" s="27">
        <v>150</v>
      </c>
      <c r="Q380" s="27">
        <f>ROUND(Q379+P380,5)</f>
        <v>668</v>
      </c>
    </row>
    <row r="381" spans="1:17" ht="15.75" thickBot="1" x14ac:dyDescent="0.3">
      <c r="A381" s="29"/>
      <c r="B381" s="29"/>
      <c r="C381" s="29"/>
      <c r="D381" s="29" t="s">
        <v>463</v>
      </c>
      <c r="E381" s="29"/>
      <c r="F381" s="29"/>
      <c r="G381" s="29"/>
      <c r="H381" s="29"/>
      <c r="I381" s="30"/>
      <c r="J381" s="29"/>
      <c r="K381" s="29"/>
      <c r="L381" s="29"/>
      <c r="M381" s="29"/>
      <c r="N381" s="29"/>
      <c r="O381" s="29"/>
      <c r="P381" s="2">
        <f>ROUND(SUM(P375:P380),5)</f>
        <v>668</v>
      </c>
      <c r="Q381" s="2">
        <f>Q380</f>
        <v>668</v>
      </c>
    </row>
    <row r="382" spans="1:17" x14ac:dyDescent="0.25">
      <c r="A382" s="29"/>
      <c r="B382" s="29"/>
      <c r="C382" s="29" t="s">
        <v>348</v>
      </c>
      <c r="D382" s="29"/>
      <c r="E382" s="29"/>
      <c r="F382" s="29"/>
      <c r="G382" s="29"/>
      <c r="H382" s="29"/>
      <c r="I382" s="30"/>
      <c r="J382" s="29"/>
      <c r="K382" s="29"/>
      <c r="L382" s="29"/>
      <c r="M382" s="29"/>
      <c r="N382" s="29"/>
      <c r="O382" s="29"/>
      <c r="P382" s="12">
        <f>P381</f>
        <v>668</v>
      </c>
      <c r="Q382" s="12">
        <f>Q381</f>
        <v>668</v>
      </c>
    </row>
    <row r="383" spans="1:17" x14ac:dyDescent="0.25">
      <c r="A383" s="1"/>
      <c r="B383" s="1"/>
      <c r="C383" s="1" t="s">
        <v>349</v>
      </c>
      <c r="D383" s="1"/>
      <c r="E383" s="1"/>
      <c r="F383" s="1"/>
      <c r="G383" s="1"/>
      <c r="H383" s="1"/>
      <c r="I383" s="22"/>
      <c r="J383" s="1"/>
      <c r="K383" s="1"/>
      <c r="L383" s="1"/>
      <c r="M383" s="1"/>
      <c r="N383" s="1"/>
      <c r="O383" s="1"/>
      <c r="P383" s="23"/>
      <c r="Q383" s="23"/>
    </row>
    <row r="384" spans="1:17" x14ac:dyDescent="0.25">
      <c r="A384" s="1"/>
      <c r="B384" s="1"/>
      <c r="C384" s="1"/>
      <c r="D384" s="1" t="s">
        <v>350</v>
      </c>
      <c r="E384" s="1"/>
      <c r="F384" s="1"/>
      <c r="G384" s="1"/>
      <c r="H384" s="1"/>
      <c r="I384" s="22"/>
      <c r="J384" s="1"/>
      <c r="K384" s="1"/>
      <c r="L384" s="1"/>
      <c r="M384" s="1"/>
      <c r="N384" s="1"/>
      <c r="O384" s="1"/>
      <c r="P384" s="23"/>
      <c r="Q384" s="23"/>
    </row>
    <row r="385" spans="1:17" x14ac:dyDescent="0.25">
      <c r="A385" s="24"/>
      <c r="B385" s="24"/>
      <c r="C385" s="24"/>
      <c r="D385" s="24"/>
      <c r="E385" s="24"/>
      <c r="F385" s="24"/>
      <c r="G385" s="24"/>
      <c r="H385" s="24" t="s">
        <v>473</v>
      </c>
      <c r="I385" s="25">
        <v>45664</v>
      </c>
      <c r="J385" s="24" t="s">
        <v>514</v>
      </c>
      <c r="K385" s="24" t="s">
        <v>591</v>
      </c>
      <c r="L385" s="24" t="s">
        <v>706</v>
      </c>
      <c r="M385" s="24" t="s">
        <v>712</v>
      </c>
      <c r="N385" s="26"/>
      <c r="O385" s="24" t="s">
        <v>15</v>
      </c>
      <c r="P385" s="27">
        <v>50</v>
      </c>
      <c r="Q385" s="27">
        <f>ROUND(Q384+P385,5)</f>
        <v>50</v>
      </c>
    </row>
    <row r="386" spans="1:17" x14ac:dyDescent="0.25">
      <c r="A386" s="24"/>
      <c r="B386" s="24"/>
      <c r="C386" s="24"/>
      <c r="D386" s="24"/>
      <c r="E386" s="24"/>
      <c r="F386" s="24"/>
      <c r="G386" s="24"/>
      <c r="H386" s="24" t="s">
        <v>473</v>
      </c>
      <c r="I386" s="25">
        <v>45664</v>
      </c>
      <c r="J386" s="24" t="s">
        <v>515</v>
      </c>
      <c r="K386" s="24" t="s">
        <v>592</v>
      </c>
      <c r="L386" s="24" t="s">
        <v>707</v>
      </c>
      <c r="M386" s="24" t="s">
        <v>712</v>
      </c>
      <c r="N386" s="26"/>
      <c r="O386" s="24" t="s">
        <v>15</v>
      </c>
      <c r="P386" s="27">
        <v>50</v>
      </c>
      <c r="Q386" s="27">
        <f>ROUND(Q385+P386,5)</f>
        <v>100</v>
      </c>
    </row>
    <row r="387" spans="1:17" x14ac:dyDescent="0.25">
      <c r="A387" s="24"/>
      <c r="B387" s="24"/>
      <c r="C387" s="24"/>
      <c r="D387" s="24"/>
      <c r="E387" s="24"/>
      <c r="F387" s="24"/>
      <c r="G387" s="24"/>
      <c r="H387" s="24" t="s">
        <v>473</v>
      </c>
      <c r="I387" s="25">
        <v>45665</v>
      </c>
      <c r="J387" s="24" t="s">
        <v>516</v>
      </c>
      <c r="K387" s="24" t="s">
        <v>593</v>
      </c>
      <c r="L387" s="24" t="s">
        <v>708</v>
      </c>
      <c r="M387" s="24" t="s">
        <v>712</v>
      </c>
      <c r="N387" s="26"/>
      <c r="O387" s="24" t="s">
        <v>15</v>
      </c>
      <c r="P387" s="27">
        <v>50</v>
      </c>
      <c r="Q387" s="27">
        <f>ROUND(Q386+P387,5)</f>
        <v>150</v>
      </c>
    </row>
    <row r="388" spans="1:17" x14ac:dyDescent="0.25">
      <c r="A388" s="24"/>
      <c r="B388" s="24"/>
      <c r="C388" s="24"/>
      <c r="D388" s="24"/>
      <c r="E388" s="24"/>
      <c r="F388" s="24"/>
      <c r="G388" s="24"/>
      <c r="H388" s="24" t="s">
        <v>473</v>
      </c>
      <c r="I388" s="25">
        <v>45671</v>
      </c>
      <c r="J388" s="24" t="s">
        <v>517</v>
      </c>
      <c r="K388" s="24" t="s">
        <v>594</v>
      </c>
      <c r="L388" s="24" t="s">
        <v>709</v>
      </c>
      <c r="M388" s="24" t="s">
        <v>712</v>
      </c>
      <c r="N388" s="26"/>
      <c r="O388" s="24" t="s">
        <v>15</v>
      </c>
      <c r="P388" s="27">
        <v>50</v>
      </c>
      <c r="Q388" s="27">
        <f>ROUND(Q387+P388,5)</f>
        <v>200</v>
      </c>
    </row>
    <row r="389" spans="1:17" ht="15.75" thickBot="1" x14ac:dyDescent="0.3">
      <c r="A389" s="24"/>
      <c r="B389" s="24"/>
      <c r="C389" s="24"/>
      <c r="D389" s="24"/>
      <c r="E389" s="24"/>
      <c r="F389" s="24"/>
      <c r="G389" s="24"/>
      <c r="H389" s="24" t="s">
        <v>473</v>
      </c>
      <c r="I389" s="25">
        <v>45671</v>
      </c>
      <c r="J389" s="24" t="s">
        <v>518</v>
      </c>
      <c r="K389" s="24" t="s">
        <v>595</v>
      </c>
      <c r="L389" s="24" t="s">
        <v>709</v>
      </c>
      <c r="M389" s="24" t="s">
        <v>712</v>
      </c>
      <c r="N389" s="26"/>
      <c r="O389" s="24" t="s">
        <v>15</v>
      </c>
      <c r="P389" s="27">
        <v>50</v>
      </c>
      <c r="Q389" s="27">
        <f>ROUND(Q388+P389,5)</f>
        <v>250</v>
      </c>
    </row>
    <row r="390" spans="1:17" ht="15.75" thickBot="1" x14ac:dyDescent="0.3">
      <c r="A390" s="29"/>
      <c r="B390" s="29"/>
      <c r="C390" s="29"/>
      <c r="D390" s="29" t="s">
        <v>464</v>
      </c>
      <c r="E390" s="29"/>
      <c r="F390" s="29"/>
      <c r="G390" s="29"/>
      <c r="H390" s="29"/>
      <c r="I390" s="30"/>
      <c r="J390" s="29"/>
      <c r="K390" s="29"/>
      <c r="L390" s="29"/>
      <c r="M390" s="29"/>
      <c r="N390" s="29"/>
      <c r="O390" s="29"/>
      <c r="P390" s="4">
        <f>ROUND(SUM(P384:P389),5)</f>
        <v>250</v>
      </c>
      <c r="Q390" s="4">
        <f>Q389</f>
        <v>250</v>
      </c>
    </row>
    <row r="391" spans="1:17" ht="15.75" thickBot="1" x14ac:dyDescent="0.3">
      <c r="A391" s="29"/>
      <c r="B391" s="29"/>
      <c r="C391" s="29" t="s">
        <v>353</v>
      </c>
      <c r="D391" s="29"/>
      <c r="E391" s="29"/>
      <c r="F391" s="29"/>
      <c r="G391" s="29"/>
      <c r="H391" s="29"/>
      <c r="I391" s="30"/>
      <c r="J391" s="29"/>
      <c r="K391" s="29"/>
      <c r="L391" s="29"/>
      <c r="M391" s="29"/>
      <c r="N391" s="29"/>
      <c r="O391" s="29"/>
      <c r="P391" s="2">
        <f>P390</f>
        <v>250</v>
      </c>
      <c r="Q391" s="2">
        <f>Q390</f>
        <v>250</v>
      </c>
    </row>
    <row r="392" spans="1:17" x14ac:dyDescent="0.25">
      <c r="A392" s="29"/>
      <c r="B392" s="29" t="s">
        <v>363</v>
      </c>
      <c r="C392" s="29"/>
      <c r="D392" s="29"/>
      <c r="E392" s="29"/>
      <c r="F392" s="29"/>
      <c r="G392" s="29"/>
      <c r="H392" s="29"/>
      <c r="I392" s="30"/>
      <c r="J392" s="29"/>
      <c r="K392" s="29"/>
      <c r="L392" s="29"/>
      <c r="M392" s="29"/>
      <c r="N392" s="29"/>
      <c r="O392" s="29"/>
      <c r="P392" s="12">
        <f>ROUND(P382+P391,5)</f>
        <v>918</v>
      </c>
      <c r="Q392" s="12">
        <f>ROUND(Q382+Q391,5)</f>
        <v>918</v>
      </c>
    </row>
    <row r="393" spans="1:17" x14ac:dyDescent="0.25">
      <c r="A393" s="1"/>
      <c r="B393" s="1" t="s">
        <v>367</v>
      </c>
      <c r="C393" s="1"/>
      <c r="D393" s="1"/>
      <c r="E393" s="1"/>
      <c r="F393" s="1"/>
      <c r="G393" s="1"/>
      <c r="H393" s="1"/>
      <c r="I393" s="22"/>
      <c r="J393" s="1"/>
      <c r="K393" s="1"/>
      <c r="L393" s="1"/>
      <c r="M393" s="1"/>
      <c r="N393" s="1"/>
      <c r="O393" s="1"/>
      <c r="P393" s="23"/>
      <c r="Q393" s="23"/>
    </row>
    <row r="394" spans="1:17" x14ac:dyDescent="0.25">
      <c r="A394" s="1"/>
      <c r="B394" s="1"/>
      <c r="C394" s="1" t="s">
        <v>370</v>
      </c>
      <c r="D394" s="1"/>
      <c r="E394" s="1"/>
      <c r="F394" s="1"/>
      <c r="G394" s="1"/>
      <c r="H394" s="1"/>
      <c r="I394" s="22"/>
      <c r="J394" s="1"/>
      <c r="K394" s="1"/>
      <c r="L394" s="1"/>
      <c r="M394" s="1"/>
      <c r="N394" s="1"/>
      <c r="O394" s="1"/>
      <c r="P394" s="23"/>
      <c r="Q394" s="23"/>
    </row>
    <row r="395" spans="1:17" x14ac:dyDescent="0.25">
      <c r="A395" s="24"/>
      <c r="B395" s="24"/>
      <c r="C395" s="24"/>
      <c r="D395" s="24"/>
      <c r="E395" s="24"/>
      <c r="F395" s="24"/>
      <c r="G395" s="24"/>
      <c r="H395" s="24" t="s">
        <v>470</v>
      </c>
      <c r="I395" s="25">
        <v>45677</v>
      </c>
      <c r="J395" s="24"/>
      <c r="K395" s="24" t="s">
        <v>585</v>
      </c>
      <c r="L395" s="24" t="s">
        <v>710</v>
      </c>
      <c r="M395" s="24" t="s">
        <v>712</v>
      </c>
      <c r="N395" s="26"/>
      <c r="O395" s="24" t="s">
        <v>43</v>
      </c>
      <c r="P395" s="27">
        <v>-60</v>
      </c>
      <c r="Q395" s="27">
        <f>ROUND(Q394+P395,5)</f>
        <v>-60</v>
      </c>
    </row>
    <row r="396" spans="1:17" x14ac:dyDescent="0.25">
      <c r="A396" s="24"/>
      <c r="B396" s="24"/>
      <c r="C396" s="24"/>
      <c r="D396" s="24"/>
      <c r="E396" s="24"/>
      <c r="F396" s="24"/>
      <c r="G396" s="24"/>
      <c r="H396" s="24" t="s">
        <v>469</v>
      </c>
      <c r="I396" s="25">
        <v>45679</v>
      </c>
      <c r="J396" s="24" t="s">
        <v>519</v>
      </c>
      <c r="K396" s="24" t="s">
        <v>596</v>
      </c>
      <c r="L396" s="24" t="s">
        <v>591</v>
      </c>
      <c r="M396" s="24" t="s">
        <v>712</v>
      </c>
      <c r="N396" s="26"/>
      <c r="O396" s="24" t="s">
        <v>40</v>
      </c>
      <c r="P396" s="27">
        <v>-50</v>
      </c>
      <c r="Q396" s="27">
        <f>ROUND(Q395+P396,5)</f>
        <v>-110</v>
      </c>
    </row>
    <row r="397" spans="1:17" x14ac:dyDescent="0.25">
      <c r="A397" s="24"/>
      <c r="B397" s="24"/>
      <c r="C397" s="24"/>
      <c r="D397" s="24"/>
      <c r="E397" s="24"/>
      <c r="F397" s="24"/>
      <c r="G397" s="24"/>
      <c r="H397" s="24" t="s">
        <v>469</v>
      </c>
      <c r="I397" s="25">
        <v>45679</v>
      </c>
      <c r="J397" s="24" t="s">
        <v>519</v>
      </c>
      <c r="K397" s="24" t="s">
        <v>596</v>
      </c>
      <c r="L397" s="24" t="s">
        <v>593</v>
      </c>
      <c r="M397" s="24" t="s">
        <v>712</v>
      </c>
      <c r="N397" s="26"/>
      <c r="O397" s="24" t="s">
        <v>40</v>
      </c>
      <c r="P397" s="27">
        <v>-50</v>
      </c>
      <c r="Q397" s="27">
        <f>ROUND(Q396+P397,5)</f>
        <v>-160</v>
      </c>
    </row>
    <row r="398" spans="1:17" ht="15.75" thickBot="1" x14ac:dyDescent="0.3">
      <c r="A398" s="24"/>
      <c r="B398" s="24"/>
      <c r="C398" s="24"/>
      <c r="D398" s="24"/>
      <c r="E398" s="24"/>
      <c r="F398" s="24"/>
      <c r="G398" s="24"/>
      <c r="H398" s="24" t="s">
        <v>469</v>
      </c>
      <c r="I398" s="25">
        <v>45680</v>
      </c>
      <c r="J398" s="24" t="s">
        <v>520</v>
      </c>
      <c r="K398" s="24" t="s">
        <v>597</v>
      </c>
      <c r="L398" s="24" t="s">
        <v>711</v>
      </c>
      <c r="M398" s="24" t="s">
        <v>712</v>
      </c>
      <c r="N398" s="26"/>
      <c r="O398" s="24" t="s">
        <v>40</v>
      </c>
      <c r="P398" s="28">
        <v>-105</v>
      </c>
      <c r="Q398" s="28">
        <f>ROUND(Q397+P398,5)</f>
        <v>-265</v>
      </c>
    </row>
    <row r="399" spans="1:17" x14ac:dyDescent="0.25">
      <c r="A399" s="29"/>
      <c r="B399" s="29"/>
      <c r="C399" s="29" t="s">
        <v>465</v>
      </c>
      <c r="D399" s="29"/>
      <c r="E399" s="29"/>
      <c r="F399" s="29"/>
      <c r="G399" s="29"/>
      <c r="H399" s="29"/>
      <c r="I399" s="30"/>
      <c r="J399" s="29"/>
      <c r="K399" s="29"/>
      <c r="L399" s="29"/>
      <c r="M399" s="29"/>
      <c r="N399" s="29"/>
      <c r="O399" s="29"/>
      <c r="P399" s="12">
        <f>ROUND(SUM(P394:P398),5)</f>
        <v>-265</v>
      </c>
      <c r="Q399" s="12">
        <f>Q398</f>
        <v>-265</v>
      </c>
    </row>
    <row r="400" spans="1:17" x14ac:dyDescent="0.25">
      <c r="A400" s="1"/>
      <c r="B400" s="1"/>
      <c r="C400" s="1" t="s">
        <v>372</v>
      </c>
      <c r="D400" s="1"/>
      <c r="E400" s="1"/>
      <c r="F400" s="1"/>
      <c r="G400" s="1"/>
      <c r="H400" s="1"/>
      <c r="I400" s="22"/>
      <c r="J400" s="1"/>
      <c r="K400" s="1"/>
      <c r="L400" s="1"/>
      <c r="M400" s="1"/>
      <c r="N400" s="1"/>
      <c r="O400" s="1"/>
      <c r="P400" s="23"/>
      <c r="Q400" s="23"/>
    </row>
    <row r="401" spans="1:17" x14ac:dyDescent="0.25">
      <c r="A401" s="1"/>
      <c r="B401" s="1"/>
      <c r="C401" s="1"/>
      <c r="D401" s="1" t="s">
        <v>374</v>
      </c>
      <c r="E401" s="1"/>
      <c r="F401" s="1"/>
      <c r="G401" s="1"/>
      <c r="H401" s="1"/>
      <c r="I401" s="22"/>
      <c r="J401" s="1"/>
      <c r="K401" s="1"/>
      <c r="L401" s="1"/>
      <c r="M401" s="1"/>
      <c r="N401" s="1"/>
      <c r="O401" s="1"/>
      <c r="P401" s="23"/>
      <c r="Q401" s="23"/>
    </row>
    <row r="402" spans="1:17" x14ac:dyDescent="0.25">
      <c r="A402" s="24"/>
      <c r="B402" s="24"/>
      <c r="C402" s="24"/>
      <c r="D402" s="24"/>
      <c r="E402" s="24"/>
      <c r="F402" s="24"/>
      <c r="G402" s="24"/>
      <c r="H402" s="24" t="s">
        <v>471</v>
      </c>
      <c r="I402" s="25">
        <v>45688</v>
      </c>
      <c r="J402" s="24" t="s">
        <v>494</v>
      </c>
      <c r="K402" s="24" t="s">
        <v>561</v>
      </c>
      <c r="L402" s="24" t="s">
        <v>627</v>
      </c>
      <c r="M402" s="24" t="s">
        <v>712</v>
      </c>
      <c r="N402" s="26"/>
      <c r="O402" s="24" t="s">
        <v>10</v>
      </c>
      <c r="P402" s="27">
        <v>0</v>
      </c>
      <c r="Q402" s="27">
        <f>ROUND(Q401+P402,5)</f>
        <v>0</v>
      </c>
    </row>
    <row r="403" spans="1:17" ht="15.75" thickBot="1" x14ac:dyDescent="0.3">
      <c r="A403" s="24"/>
      <c r="B403" s="24"/>
      <c r="C403" s="24"/>
      <c r="D403" s="24"/>
      <c r="E403" s="24"/>
      <c r="F403" s="24"/>
      <c r="G403" s="24"/>
      <c r="H403" s="24" t="s">
        <v>471</v>
      </c>
      <c r="I403" s="25">
        <v>45688</v>
      </c>
      <c r="J403" s="24" t="s">
        <v>494</v>
      </c>
      <c r="K403" s="24" t="s">
        <v>561</v>
      </c>
      <c r="L403" s="24" t="s">
        <v>627</v>
      </c>
      <c r="M403" s="24" t="s">
        <v>712</v>
      </c>
      <c r="N403" s="26"/>
      <c r="O403" s="24" t="s">
        <v>10</v>
      </c>
      <c r="P403" s="27">
        <v>-19123.650000000001</v>
      </c>
      <c r="Q403" s="27">
        <f>ROUND(Q402+P403,5)</f>
        <v>-19123.650000000001</v>
      </c>
    </row>
    <row r="404" spans="1:17" ht="15.75" thickBot="1" x14ac:dyDescent="0.3">
      <c r="A404" s="29"/>
      <c r="B404" s="29"/>
      <c r="C404" s="29"/>
      <c r="D404" s="29" t="s">
        <v>466</v>
      </c>
      <c r="E404" s="29"/>
      <c r="F404" s="29"/>
      <c r="G404" s="29"/>
      <c r="H404" s="29"/>
      <c r="I404" s="30"/>
      <c r="J404" s="29"/>
      <c r="K404" s="29"/>
      <c r="L404" s="29"/>
      <c r="M404" s="29"/>
      <c r="N404" s="29"/>
      <c r="O404" s="29"/>
      <c r="P404" s="4">
        <f>ROUND(SUM(P401:P403),5)</f>
        <v>-19123.650000000001</v>
      </c>
      <c r="Q404" s="4">
        <f>Q403</f>
        <v>-19123.650000000001</v>
      </c>
    </row>
    <row r="405" spans="1:17" ht="15.75" thickBot="1" x14ac:dyDescent="0.3">
      <c r="A405" s="29"/>
      <c r="B405" s="29"/>
      <c r="C405" s="29" t="s">
        <v>377</v>
      </c>
      <c r="D405" s="29"/>
      <c r="E405" s="29"/>
      <c r="F405" s="29"/>
      <c r="G405" s="29"/>
      <c r="H405" s="29"/>
      <c r="I405" s="30"/>
      <c r="J405" s="29"/>
      <c r="K405" s="29"/>
      <c r="L405" s="29"/>
      <c r="M405" s="29"/>
      <c r="N405" s="29"/>
      <c r="O405" s="29"/>
      <c r="P405" s="4">
        <f>P404</f>
        <v>-19123.650000000001</v>
      </c>
      <c r="Q405" s="4">
        <f>Q404</f>
        <v>-19123.650000000001</v>
      </c>
    </row>
    <row r="406" spans="1:17" ht="15.75" thickBot="1" x14ac:dyDescent="0.3">
      <c r="A406" s="29"/>
      <c r="B406" s="29" t="s">
        <v>379</v>
      </c>
      <c r="C406" s="29"/>
      <c r="D406" s="29"/>
      <c r="E406" s="29"/>
      <c r="F406" s="29"/>
      <c r="G406" s="29"/>
      <c r="H406" s="29"/>
      <c r="I406" s="30"/>
      <c r="J406" s="29"/>
      <c r="K406" s="29"/>
      <c r="L406" s="29"/>
      <c r="M406" s="29"/>
      <c r="N406" s="29"/>
      <c r="O406" s="29"/>
      <c r="P406" s="4">
        <f>ROUND(P399+P405,5)</f>
        <v>-19388.650000000001</v>
      </c>
      <c r="Q406" s="4">
        <f>ROUND(Q399+Q405,5)</f>
        <v>-19388.650000000001</v>
      </c>
    </row>
    <row r="407" spans="1:17" s="7" customFormat="1" ht="12" thickBot="1" x14ac:dyDescent="0.25">
      <c r="A407" s="5" t="s">
        <v>467</v>
      </c>
      <c r="B407" s="5"/>
      <c r="C407" s="5"/>
      <c r="D407" s="5"/>
      <c r="E407" s="5"/>
      <c r="F407" s="5"/>
      <c r="G407" s="5"/>
      <c r="H407" s="5"/>
      <c r="I407" s="31"/>
      <c r="J407" s="5"/>
      <c r="K407" s="5"/>
      <c r="L407" s="5"/>
      <c r="M407" s="5"/>
      <c r="N407" s="5"/>
      <c r="O407" s="5"/>
      <c r="P407" s="6">
        <f>ROUND(P10+P15+P30+P267+P272+P288+P336+P341+P356+P369+P372+P392+P406,5)</f>
        <v>-213841.69</v>
      </c>
      <c r="Q407" s="6">
        <f>ROUND(Q10+Q15+Q30+Q267+Q272+Q288+Q336+Q341+Q356+Q369+Q372+Q392+Q406,5)</f>
        <v>-213841.69</v>
      </c>
    </row>
    <row r="408" spans="1:17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11:26 AM
&amp;"Arial,Bold"&amp;8 02/12/25
&amp;"Arial,Bold"&amp;8 Accrual Basis&amp;C&amp;"Arial,Bold"&amp;12 Nederland Fire Protection District
&amp;"Arial,Bold"&amp;14 Transaction Detail By Account
&amp;"Arial,Bold"&amp;10 January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536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5361" r:id="rId4" name="FILTER"/>
      </mc:Fallback>
    </mc:AlternateContent>
    <mc:AlternateContent xmlns:mc="http://schemas.openxmlformats.org/markup-compatibility/2006">
      <mc:Choice Requires="x14">
        <control shapeId="1536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5362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682DF-DCD1-4144-ACE1-6933F69C5B45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1"/>
  </cols>
  <sheetData>
    <row r="1" spans="1:37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E2023-AE35-4DF9-8BF0-AF01B44D27FA}">
  <sheetPr codeName="Sheet5"/>
  <dimension ref="A1:M307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37" customWidth="1"/>
    <col min="9" max="9" width="31.28515625" style="37" customWidth="1"/>
    <col min="10" max="10" width="10.140625" style="38" bestFit="1" customWidth="1"/>
    <col min="11" max="11" width="10" style="38" bestFit="1" customWidth="1"/>
    <col min="12" max="12" width="12" style="38" bestFit="1" customWidth="1"/>
    <col min="13" max="13" width="10.28515625" style="38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34"/>
      <c r="K1" s="34"/>
      <c r="L1" s="34"/>
      <c r="M1" s="34"/>
    </row>
    <row r="2" spans="1:13" s="10" customFormat="1" ht="16.5" thickTop="1" thickBot="1" x14ac:dyDescent="0.3">
      <c r="A2" s="8"/>
      <c r="B2" s="8"/>
      <c r="C2" s="8"/>
      <c r="D2" s="8"/>
      <c r="E2" s="8"/>
      <c r="F2" s="8"/>
      <c r="G2" s="8"/>
      <c r="H2" s="8"/>
      <c r="I2" s="8"/>
      <c r="J2" s="20" t="s">
        <v>713</v>
      </c>
      <c r="K2" s="20" t="s">
        <v>81</v>
      </c>
      <c r="L2" s="20" t="s">
        <v>82</v>
      </c>
      <c r="M2" s="20" t="s">
        <v>83</v>
      </c>
    </row>
    <row r="3" spans="1:13" ht="15.75" thickTop="1" x14ac:dyDescent="0.25">
      <c r="A3" s="1"/>
      <c r="B3" s="1" t="s">
        <v>84</v>
      </c>
      <c r="C3" s="1"/>
      <c r="D3" s="1"/>
      <c r="E3" s="1"/>
      <c r="F3" s="1"/>
      <c r="G3" s="1"/>
      <c r="H3" s="1"/>
      <c r="I3" s="1"/>
      <c r="J3" s="12"/>
      <c r="K3" s="12"/>
      <c r="L3" s="12"/>
      <c r="M3" s="15"/>
    </row>
    <row r="4" spans="1:13" x14ac:dyDescent="0.25">
      <c r="A4" s="1"/>
      <c r="B4" s="1"/>
      <c r="C4" s="1"/>
      <c r="D4" s="1" t="s">
        <v>85</v>
      </c>
      <c r="E4" s="1"/>
      <c r="F4" s="1"/>
      <c r="G4" s="1"/>
      <c r="H4" s="1"/>
      <c r="I4" s="1"/>
      <c r="J4" s="12"/>
      <c r="K4" s="12"/>
      <c r="L4" s="12"/>
      <c r="M4" s="15"/>
    </row>
    <row r="5" spans="1:13" x14ac:dyDescent="0.25">
      <c r="A5" s="1"/>
      <c r="B5" s="1"/>
      <c r="C5" s="1"/>
      <c r="D5" s="1"/>
      <c r="E5" s="1" t="s">
        <v>86</v>
      </c>
      <c r="F5" s="1"/>
      <c r="G5" s="1"/>
      <c r="H5" s="1"/>
      <c r="I5" s="1"/>
      <c r="J5" s="12">
        <v>0</v>
      </c>
      <c r="K5" s="12">
        <v>0</v>
      </c>
      <c r="L5" s="1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87</v>
      </c>
      <c r="F6" s="1"/>
      <c r="G6" s="1"/>
      <c r="H6" s="1"/>
      <c r="I6" s="1"/>
      <c r="J6" s="12">
        <v>0</v>
      </c>
      <c r="K6" s="12">
        <v>33863</v>
      </c>
      <c r="L6" s="12">
        <f>ROUND((J6-K6),5)</f>
        <v>-33863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88</v>
      </c>
      <c r="F7" s="1"/>
      <c r="G7" s="1"/>
      <c r="H7" s="1"/>
      <c r="I7" s="1"/>
      <c r="J7" s="12">
        <v>0</v>
      </c>
      <c r="K7" s="12">
        <v>500</v>
      </c>
      <c r="L7" s="12">
        <f>ROUND((J7-K7),5)</f>
        <v>-500</v>
      </c>
      <c r="M7" s="15">
        <f>ROUND(IF(K7=0, IF(J7=0, 0, 1), J7/K7),5)</f>
        <v>0</v>
      </c>
    </row>
    <row r="8" spans="1:13" x14ac:dyDescent="0.25">
      <c r="A8" s="1"/>
      <c r="B8" s="1"/>
      <c r="C8" s="1"/>
      <c r="D8" s="1"/>
      <c r="E8" s="1" t="s">
        <v>89</v>
      </c>
      <c r="F8" s="1"/>
      <c r="G8" s="1"/>
      <c r="H8" s="1"/>
      <c r="I8" s="1"/>
      <c r="J8" s="12">
        <v>3940.61</v>
      </c>
      <c r="K8" s="12">
        <v>35000</v>
      </c>
      <c r="L8" s="12">
        <f>ROUND((J8-K8),5)</f>
        <v>-31059.39</v>
      </c>
      <c r="M8" s="15">
        <f>ROUND(IF(K8=0, IF(J8=0, 0, 1), J8/K8),5)</f>
        <v>0.11259</v>
      </c>
    </row>
    <row r="9" spans="1:13" x14ac:dyDescent="0.25">
      <c r="A9" s="1"/>
      <c r="B9" s="1"/>
      <c r="C9" s="1"/>
      <c r="D9" s="1"/>
      <c r="E9" s="1" t="s">
        <v>90</v>
      </c>
      <c r="F9" s="1"/>
      <c r="G9" s="1"/>
      <c r="H9" s="1"/>
      <c r="I9" s="1"/>
      <c r="J9" s="12"/>
      <c r="K9" s="12"/>
      <c r="L9" s="12"/>
      <c r="M9" s="15"/>
    </row>
    <row r="10" spans="1:13" x14ac:dyDescent="0.25">
      <c r="A10" s="1"/>
      <c r="B10" s="1"/>
      <c r="C10" s="1"/>
      <c r="D10" s="1"/>
      <c r="E10" s="1"/>
      <c r="F10" s="1" t="s">
        <v>91</v>
      </c>
      <c r="G10" s="1"/>
      <c r="H10" s="1"/>
      <c r="I10" s="1"/>
      <c r="J10" s="12">
        <v>-598.27</v>
      </c>
      <c r="K10" s="12">
        <v>0</v>
      </c>
      <c r="L10" s="12">
        <f>ROUND((J10-K10),5)</f>
        <v>-598.27</v>
      </c>
      <c r="M10" s="15">
        <f>ROUND(IF(K10=0, IF(J10=0, 0, 1), J10/K10),5)</f>
        <v>1</v>
      </c>
    </row>
    <row r="11" spans="1:13" x14ac:dyDescent="0.25">
      <c r="A11" s="1"/>
      <c r="B11" s="1"/>
      <c r="C11" s="1"/>
      <c r="D11" s="1"/>
      <c r="E11" s="1"/>
      <c r="F11" s="1" t="s">
        <v>92</v>
      </c>
      <c r="G11" s="1"/>
      <c r="H11" s="1"/>
      <c r="I11" s="1"/>
      <c r="J11" s="12">
        <v>460.41</v>
      </c>
      <c r="K11" s="12">
        <v>0</v>
      </c>
      <c r="L11" s="12">
        <f>ROUND((J11-K11),5)</f>
        <v>460.41</v>
      </c>
      <c r="M11" s="15">
        <f>ROUND(IF(K11=0, IF(J11=0, 0, 1), J11/K11),5)</f>
        <v>1</v>
      </c>
    </row>
    <row r="12" spans="1:13" x14ac:dyDescent="0.25">
      <c r="A12" s="1"/>
      <c r="B12" s="1"/>
      <c r="C12" s="1"/>
      <c r="D12" s="1"/>
      <c r="E12" s="1"/>
      <c r="F12" s="1" t="s">
        <v>93</v>
      </c>
      <c r="G12" s="1"/>
      <c r="H12" s="1"/>
      <c r="I12" s="1"/>
      <c r="J12" s="12">
        <v>269.76</v>
      </c>
      <c r="K12" s="12">
        <v>0</v>
      </c>
      <c r="L12" s="12">
        <f>ROUND((J12-K12),5)</f>
        <v>269.76</v>
      </c>
      <c r="M12" s="15">
        <f>ROUND(IF(K12=0, IF(J12=0, 0, 1), J12/K12),5)</f>
        <v>1</v>
      </c>
    </row>
    <row r="13" spans="1:13" x14ac:dyDescent="0.25">
      <c r="A13" s="1"/>
      <c r="B13" s="1"/>
      <c r="C13" s="1"/>
      <c r="D13" s="1"/>
      <c r="E13" s="1"/>
      <c r="F13" s="1" t="s">
        <v>714</v>
      </c>
      <c r="G13" s="1"/>
      <c r="H13" s="1"/>
      <c r="I13" s="1"/>
      <c r="J13" s="12">
        <v>-350.55</v>
      </c>
      <c r="K13" s="12"/>
      <c r="L13" s="12"/>
      <c r="M13" s="15"/>
    </row>
    <row r="14" spans="1:13" x14ac:dyDescent="0.25">
      <c r="A14" s="1"/>
      <c r="B14" s="1"/>
      <c r="C14" s="1"/>
      <c r="D14" s="1"/>
      <c r="E14" s="1"/>
      <c r="F14" s="1" t="s">
        <v>94</v>
      </c>
      <c r="G14" s="1"/>
      <c r="H14" s="1"/>
      <c r="I14" s="1"/>
      <c r="J14" s="12">
        <v>40772.9</v>
      </c>
      <c r="K14" s="12">
        <v>1552068.5</v>
      </c>
      <c r="L14" s="12">
        <f>ROUND((J14-K14),5)</f>
        <v>-1511295.6</v>
      </c>
      <c r="M14" s="15">
        <f>ROUND(IF(K14=0, IF(J14=0, 0, 1), J14/K14),5)</f>
        <v>2.6270000000000002E-2</v>
      </c>
    </row>
    <row r="15" spans="1:13" x14ac:dyDescent="0.25">
      <c r="A15" s="1"/>
      <c r="B15" s="1"/>
      <c r="C15" s="1"/>
      <c r="D15" s="1"/>
      <c r="E15" s="1"/>
      <c r="F15" s="1" t="s">
        <v>95</v>
      </c>
      <c r="G15" s="1"/>
      <c r="H15" s="1"/>
      <c r="I15" s="1"/>
      <c r="J15" s="12">
        <v>6217.99</v>
      </c>
      <c r="K15" s="12">
        <v>63584.35</v>
      </c>
      <c r="L15" s="12">
        <f>ROUND((J15-K15),5)</f>
        <v>-57366.36</v>
      </c>
      <c r="M15" s="15">
        <f>ROUND(IF(K15=0, IF(J15=0, 0, 1), J15/K15),5)</f>
        <v>9.7790000000000002E-2</v>
      </c>
    </row>
    <row r="16" spans="1:13" x14ac:dyDescent="0.25">
      <c r="A16" s="1"/>
      <c r="B16" s="1"/>
      <c r="C16" s="1"/>
      <c r="D16" s="1"/>
      <c r="E16" s="1"/>
      <c r="F16" s="1" t="s">
        <v>96</v>
      </c>
      <c r="G16" s="1"/>
      <c r="H16" s="1"/>
      <c r="I16" s="1"/>
      <c r="J16" s="12">
        <v>0</v>
      </c>
      <c r="K16" s="12">
        <v>44505</v>
      </c>
      <c r="L16" s="12">
        <f>ROUND((J16-K16),5)</f>
        <v>-44505</v>
      </c>
      <c r="M16" s="15">
        <f>ROUND(IF(K16=0, IF(J16=0, 0, 1), J16/K16),5)</f>
        <v>0</v>
      </c>
    </row>
    <row r="17" spans="1:13" x14ac:dyDescent="0.25">
      <c r="A17" s="1"/>
      <c r="B17" s="1"/>
      <c r="C17" s="1"/>
      <c r="D17" s="1"/>
      <c r="E17" s="1"/>
      <c r="F17" s="1" t="s">
        <v>97</v>
      </c>
      <c r="G17" s="1"/>
      <c r="H17" s="1"/>
      <c r="I17" s="1"/>
      <c r="J17" s="12">
        <v>0</v>
      </c>
      <c r="K17" s="12">
        <v>2225.25</v>
      </c>
      <c r="L17" s="12">
        <f>ROUND((J17-K17),5)</f>
        <v>-2225.25</v>
      </c>
      <c r="M17" s="15">
        <f>ROUND(IF(K17=0, IF(J17=0, 0, 1), J17/K17),5)</f>
        <v>0</v>
      </c>
    </row>
    <row r="18" spans="1:13" x14ac:dyDescent="0.25">
      <c r="A18" s="1"/>
      <c r="B18" s="1"/>
      <c r="C18" s="1"/>
      <c r="D18" s="1"/>
      <c r="E18" s="1"/>
      <c r="F18" s="1" t="s">
        <v>98</v>
      </c>
      <c r="G18" s="1"/>
      <c r="H18" s="1"/>
      <c r="I18" s="1"/>
      <c r="J18" s="12">
        <v>0</v>
      </c>
      <c r="K18" s="12">
        <v>0</v>
      </c>
      <c r="L18" s="12">
        <f>ROUND((J18-K18),5)</f>
        <v>0</v>
      </c>
      <c r="M18" s="15">
        <f>ROUND(IF(K18=0, IF(J18=0, 0, 1), J18/K18),5)</f>
        <v>0</v>
      </c>
    </row>
    <row r="19" spans="1:13" x14ac:dyDescent="0.25">
      <c r="A19" s="1"/>
      <c r="B19" s="1"/>
      <c r="C19" s="1"/>
      <c r="D19" s="1"/>
      <c r="E19" s="1"/>
      <c r="F19" s="1" t="s">
        <v>99</v>
      </c>
      <c r="G19" s="1"/>
      <c r="H19" s="1"/>
      <c r="I19" s="1"/>
      <c r="J19" s="12">
        <v>0</v>
      </c>
      <c r="K19" s="12">
        <v>0</v>
      </c>
      <c r="L19" s="12">
        <f>ROUND((J19-K19),5)</f>
        <v>0</v>
      </c>
      <c r="M19" s="15">
        <f>ROUND(IF(K19=0, IF(J19=0, 0, 1), J19/K19),5)</f>
        <v>0</v>
      </c>
    </row>
    <row r="20" spans="1:13" x14ac:dyDescent="0.25">
      <c r="A20" s="1"/>
      <c r="B20" s="1"/>
      <c r="C20" s="1"/>
      <c r="D20" s="1"/>
      <c r="E20" s="1"/>
      <c r="F20" s="1" t="s">
        <v>100</v>
      </c>
      <c r="G20" s="1"/>
      <c r="H20" s="1"/>
      <c r="I20" s="1"/>
      <c r="J20" s="12">
        <v>0</v>
      </c>
      <c r="K20" s="12">
        <v>0</v>
      </c>
      <c r="L20" s="12">
        <f>ROUND((J20-K20),5)</f>
        <v>0</v>
      </c>
      <c r="M20" s="15">
        <f>ROUND(IF(K20=0, IF(J20=0, 0, 1), J20/K20),5)</f>
        <v>0</v>
      </c>
    </row>
    <row r="21" spans="1:13" x14ac:dyDescent="0.25">
      <c r="A21" s="1"/>
      <c r="B21" s="1"/>
      <c r="C21" s="1"/>
      <c r="D21" s="1"/>
      <c r="E21" s="1"/>
      <c r="F21" s="1" t="s">
        <v>101</v>
      </c>
      <c r="G21" s="1"/>
      <c r="H21" s="1"/>
      <c r="I21" s="1"/>
      <c r="J21" s="12">
        <v>1768.94</v>
      </c>
      <c r="K21" s="12">
        <v>0</v>
      </c>
      <c r="L21" s="12">
        <f>ROUND((J21-K21),5)</f>
        <v>1768.94</v>
      </c>
      <c r="M21" s="15">
        <f>ROUND(IF(K21=0, IF(J21=0, 0, 1), J21/K21),5)</f>
        <v>1</v>
      </c>
    </row>
    <row r="22" spans="1:13" x14ac:dyDescent="0.25">
      <c r="A22" s="1"/>
      <c r="B22" s="1"/>
      <c r="C22" s="1"/>
      <c r="D22" s="1"/>
      <c r="E22" s="1"/>
      <c r="F22" s="1" t="s">
        <v>102</v>
      </c>
      <c r="G22" s="1"/>
      <c r="H22" s="1"/>
      <c r="I22" s="1"/>
      <c r="J22" s="12">
        <v>3018.99</v>
      </c>
      <c r="K22" s="12">
        <v>69428</v>
      </c>
      <c r="L22" s="12">
        <f>ROUND((J22-K22),5)</f>
        <v>-66409.009999999995</v>
      </c>
      <c r="M22" s="15">
        <f>ROUND(IF(K22=0, IF(J22=0, 0, 1), J22/K22),5)</f>
        <v>4.3479999999999998E-2</v>
      </c>
    </row>
    <row r="23" spans="1:13" x14ac:dyDescent="0.25">
      <c r="A23" s="1"/>
      <c r="B23" s="1"/>
      <c r="C23" s="1"/>
      <c r="D23" s="1"/>
      <c r="E23" s="1"/>
      <c r="F23" s="1" t="s">
        <v>103</v>
      </c>
      <c r="G23" s="1"/>
      <c r="H23" s="1"/>
      <c r="I23" s="1"/>
      <c r="J23" s="12">
        <v>-8079.95</v>
      </c>
      <c r="K23" s="12">
        <v>0</v>
      </c>
      <c r="L23" s="12">
        <f>ROUND((J23-K23),5)</f>
        <v>-8079.95</v>
      </c>
      <c r="M23" s="15">
        <f>ROUND(IF(K23=0, IF(J23=0, 0, 1), J23/K23),5)</f>
        <v>1</v>
      </c>
    </row>
    <row r="24" spans="1:13" x14ac:dyDescent="0.25">
      <c r="A24" s="1"/>
      <c r="B24" s="1"/>
      <c r="C24" s="1"/>
      <c r="D24" s="1"/>
      <c r="E24" s="1"/>
      <c r="F24" s="1" t="s">
        <v>104</v>
      </c>
      <c r="G24" s="1"/>
      <c r="H24" s="1"/>
      <c r="I24" s="1"/>
      <c r="J24" s="12">
        <v>0</v>
      </c>
      <c r="K24" s="12">
        <v>0</v>
      </c>
      <c r="L24" s="12">
        <f>ROUND((J24-K24),5)</f>
        <v>0</v>
      </c>
      <c r="M24" s="15">
        <f>ROUND(IF(K24=0, IF(J24=0, 0, 1), J24/K24),5)</f>
        <v>0</v>
      </c>
    </row>
    <row r="25" spans="1:13" x14ac:dyDescent="0.25">
      <c r="A25" s="1"/>
      <c r="B25" s="1"/>
      <c r="C25" s="1"/>
      <c r="D25" s="1"/>
      <c r="E25" s="1"/>
      <c r="F25" s="1" t="s">
        <v>105</v>
      </c>
      <c r="G25" s="1"/>
      <c r="H25" s="1"/>
      <c r="I25" s="1"/>
      <c r="J25" s="12">
        <v>0</v>
      </c>
      <c r="K25" s="12">
        <v>66793</v>
      </c>
      <c r="L25" s="12">
        <f>ROUND((J25-K25),5)</f>
        <v>-66793</v>
      </c>
      <c r="M25" s="15">
        <f>ROUND(IF(K25=0, IF(J25=0, 0, 1), J25/K25),5)</f>
        <v>0</v>
      </c>
    </row>
    <row r="26" spans="1:13" x14ac:dyDescent="0.25">
      <c r="A26" s="1"/>
      <c r="B26" s="1"/>
      <c r="C26" s="1"/>
      <c r="D26" s="1"/>
      <c r="E26" s="1"/>
      <c r="F26" s="1" t="s">
        <v>106</v>
      </c>
      <c r="G26" s="1"/>
      <c r="H26" s="1"/>
      <c r="I26" s="1"/>
      <c r="J26" s="12">
        <v>-8.4499999999999993</v>
      </c>
      <c r="K26" s="12">
        <v>0</v>
      </c>
      <c r="L26" s="12">
        <f>ROUND((J26-K26),5)</f>
        <v>-8.4499999999999993</v>
      </c>
      <c r="M26" s="15">
        <f>ROUND(IF(K26=0, IF(J26=0, 0, 1), J26/K26),5)</f>
        <v>1</v>
      </c>
    </row>
    <row r="27" spans="1:13" x14ac:dyDescent="0.25">
      <c r="A27" s="1"/>
      <c r="B27" s="1"/>
      <c r="C27" s="1"/>
      <c r="D27" s="1"/>
      <c r="E27" s="1"/>
      <c r="F27" s="1" t="s">
        <v>107</v>
      </c>
      <c r="G27" s="1"/>
      <c r="H27" s="1"/>
      <c r="I27" s="1"/>
      <c r="J27" s="12">
        <v>0</v>
      </c>
      <c r="K27" s="12">
        <v>0</v>
      </c>
      <c r="L27" s="12">
        <f>ROUND((J27-K27),5)</f>
        <v>0</v>
      </c>
      <c r="M27" s="15">
        <f>ROUND(IF(K27=0, IF(J27=0, 0, 1), J27/K27),5)</f>
        <v>0</v>
      </c>
    </row>
    <row r="28" spans="1:13" ht="15.75" thickBot="1" x14ac:dyDescent="0.3">
      <c r="A28" s="1"/>
      <c r="B28" s="1"/>
      <c r="C28" s="1"/>
      <c r="D28" s="1"/>
      <c r="E28" s="1"/>
      <c r="F28" s="1" t="s">
        <v>108</v>
      </c>
      <c r="G28" s="1"/>
      <c r="H28" s="1"/>
      <c r="I28" s="1"/>
      <c r="J28" s="35">
        <v>0</v>
      </c>
      <c r="K28" s="35">
        <v>0</v>
      </c>
      <c r="L28" s="35">
        <f>ROUND((J28-K28),5)</f>
        <v>0</v>
      </c>
      <c r="M28" s="36">
        <f>ROUND(IF(K28=0, IF(J28=0, 0, 1), J28/K28),5)</f>
        <v>0</v>
      </c>
    </row>
    <row r="29" spans="1:13" ht="15.75" thickBot="1" x14ac:dyDescent="0.3">
      <c r="A29" s="1"/>
      <c r="B29" s="1"/>
      <c r="C29" s="1"/>
      <c r="D29" s="1"/>
      <c r="E29" s="1" t="s">
        <v>109</v>
      </c>
      <c r="F29" s="1"/>
      <c r="G29" s="1"/>
      <c r="H29" s="1"/>
      <c r="I29" s="1"/>
      <c r="J29" s="4">
        <f>ROUND(SUM(J9:J28),5)</f>
        <v>43471.77</v>
      </c>
      <c r="K29" s="4">
        <f>ROUND(SUM(K9:K28),5)</f>
        <v>1798604.1</v>
      </c>
      <c r="L29" s="4">
        <f>ROUND((J29-K29),5)</f>
        <v>-1755132.33</v>
      </c>
      <c r="M29" s="16">
        <f>ROUND(IF(K29=0, IF(J29=0, 0, 1), J29/K29),5)</f>
        <v>2.4170000000000001E-2</v>
      </c>
    </row>
    <row r="30" spans="1:13" ht="15.75" thickBot="1" x14ac:dyDescent="0.3">
      <c r="A30" s="1"/>
      <c r="B30" s="1"/>
      <c r="C30" s="1"/>
      <c r="D30" s="1" t="s">
        <v>110</v>
      </c>
      <c r="E30" s="1"/>
      <c r="F30" s="1"/>
      <c r="G30" s="1"/>
      <c r="H30" s="1"/>
      <c r="I30" s="1"/>
      <c r="J30" s="2">
        <f>ROUND(SUM(J4:J8)+J29,5)</f>
        <v>47412.38</v>
      </c>
      <c r="K30" s="2">
        <f>ROUND(SUM(K4:K8)+K29,5)</f>
        <v>1867967.1</v>
      </c>
      <c r="L30" s="2">
        <f>ROUND((J30-K30),5)</f>
        <v>-1820554.72</v>
      </c>
      <c r="M30" s="17">
        <f>ROUND(IF(K30=0, IF(J30=0, 0, 1), J30/K30),5)</f>
        <v>2.538E-2</v>
      </c>
    </row>
    <row r="31" spans="1:13" x14ac:dyDescent="0.25">
      <c r="A31" s="1"/>
      <c r="B31" s="1"/>
      <c r="C31" s="1" t="s">
        <v>111</v>
      </c>
      <c r="D31" s="1"/>
      <c r="E31" s="1"/>
      <c r="F31" s="1"/>
      <c r="G31" s="1"/>
      <c r="H31" s="1"/>
      <c r="I31" s="1"/>
      <c r="J31" s="12">
        <f>J30</f>
        <v>47412.38</v>
      </c>
      <c r="K31" s="12">
        <f>K30</f>
        <v>1867967.1</v>
      </c>
      <c r="L31" s="12">
        <f>ROUND((J31-K31),5)</f>
        <v>-1820554.72</v>
      </c>
      <c r="M31" s="15">
        <f>ROUND(IF(K31=0, IF(J31=0, 0, 1), J31/K31),5)</f>
        <v>2.538E-2</v>
      </c>
    </row>
    <row r="32" spans="1:13" x14ac:dyDescent="0.25">
      <c r="A32" s="1"/>
      <c r="B32" s="1"/>
      <c r="C32" s="1"/>
      <c r="D32" s="1" t="s">
        <v>112</v>
      </c>
      <c r="E32" s="1"/>
      <c r="F32" s="1"/>
      <c r="G32" s="1"/>
      <c r="H32" s="1"/>
      <c r="I32" s="1"/>
      <c r="J32" s="12"/>
      <c r="K32" s="12"/>
      <c r="L32" s="12"/>
      <c r="M32" s="15"/>
    </row>
    <row r="33" spans="1:13" x14ac:dyDescent="0.25">
      <c r="A33" s="1"/>
      <c r="B33" s="1"/>
      <c r="C33" s="1"/>
      <c r="D33" s="1"/>
      <c r="E33" s="1" t="s">
        <v>113</v>
      </c>
      <c r="F33" s="1"/>
      <c r="G33" s="1"/>
      <c r="H33" s="1"/>
      <c r="I33" s="1"/>
      <c r="J33" s="12"/>
      <c r="K33" s="12"/>
      <c r="L33" s="12"/>
      <c r="M33" s="15"/>
    </row>
    <row r="34" spans="1:13" x14ac:dyDescent="0.25">
      <c r="A34" s="1"/>
      <c r="B34" s="1"/>
      <c r="C34" s="1"/>
      <c r="D34" s="1"/>
      <c r="E34" s="1"/>
      <c r="F34" s="1" t="s">
        <v>114</v>
      </c>
      <c r="G34" s="1"/>
      <c r="H34" s="1"/>
      <c r="I34" s="1"/>
      <c r="J34" s="12">
        <v>0</v>
      </c>
      <c r="K34" s="12">
        <v>20000</v>
      </c>
      <c r="L34" s="12">
        <f>ROUND((J34-K34),5)</f>
        <v>-20000</v>
      </c>
      <c r="M34" s="15">
        <f>ROUND(IF(K34=0, IF(J34=0, 0, 1), J34/K34),5)</f>
        <v>0</v>
      </c>
    </row>
    <row r="35" spans="1:13" x14ac:dyDescent="0.25">
      <c r="A35" s="1"/>
      <c r="B35" s="1"/>
      <c r="C35" s="1"/>
      <c r="D35" s="1"/>
      <c r="E35" s="1"/>
      <c r="F35" s="1" t="s">
        <v>115</v>
      </c>
      <c r="G35" s="1"/>
      <c r="H35" s="1"/>
      <c r="I35" s="1"/>
      <c r="J35" s="12">
        <v>93925.02</v>
      </c>
      <c r="K35" s="12">
        <v>93925.07</v>
      </c>
      <c r="L35" s="12">
        <f>ROUND((J35-K35),5)</f>
        <v>-0.05</v>
      </c>
      <c r="M35" s="15">
        <f>ROUND(IF(K35=0, IF(J35=0, 0, 1), J35/K35),5)</f>
        <v>1</v>
      </c>
    </row>
    <row r="36" spans="1:13" x14ac:dyDescent="0.25">
      <c r="A36" s="1"/>
      <c r="B36" s="1"/>
      <c r="C36" s="1"/>
      <c r="D36" s="1"/>
      <c r="E36" s="1"/>
      <c r="F36" s="1" t="s">
        <v>116</v>
      </c>
      <c r="G36" s="1"/>
      <c r="H36" s="1"/>
      <c r="I36" s="1"/>
      <c r="J36" s="12">
        <v>0</v>
      </c>
      <c r="K36" s="12">
        <v>125000</v>
      </c>
      <c r="L36" s="12">
        <f>ROUND((J36-K36),5)</f>
        <v>-125000</v>
      </c>
      <c r="M36" s="15">
        <f>ROUND(IF(K36=0, IF(J36=0, 0, 1), J36/K36),5)</f>
        <v>0</v>
      </c>
    </row>
    <row r="37" spans="1:13" x14ac:dyDescent="0.25">
      <c r="A37" s="1"/>
      <c r="B37" s="1"/>
      <c r="C37" s="1"/>
      <c r="D37" s="1"/>
      <c r="E37" s="1"/>
      <c r="F37" s="1" t="s">
        <v>117</v>
      </c>
      <c r="G37" s="1"/>
      <c r="H37" s="1"/>
      <c r="I37" s="1"/>
      <c r="J37" s="12">
        <v>6034.79</v>
      </c>
      <c r="K37" s="12">
        <v>0</v>
      </c>
      <c r="L37" s="12">
        <f>ROUND((J37-K37),5)</f>
        <v>6034.79</v>
      </c>
      <c r="M37" s="15">
        <f>ROUND(IF(K37=0, IF(J37=0, 0, 1), J37/K37),5)</f>
        <v>1</v>
      </c>
    </row>
    <row r="38" spans="1:13" x14ac:dyDescent="0.25">
      <c r="A38" s="1"/>
      <c r="B38" s="1"/>
      <c r="C38" s="1"/>
      <c r="D38" s="1"/>
      <c r="E38" s="1"/>
      <c r="F38" s="1" t="s">
        <v>118</v>
      </c>
      <c r="G38" s="1"/>
      <c r="H38" s="1"/>
      <c r="I38" s="1"/>
      <c r="J38" s="12">
        <v>0</v>
      </c>
      <c r="K38" s="12">
        <v>13100</v>
      </c>
      <c r="L38" s="12">
        <f>ROUND((J38-K38),5)</f>
        <v>-13100</v>
      </c>
      <c r="M38" s="15">
        <f>ROUND(IF(K38=0, IF(J38=0, 0, 1), J38/K38),5)</f>
        <v>0</v>
      </c>
    </row>
    <row r="39" spans="1:13" x14ac:dyDescent="0.25">
      <c r="A39" s="1"/>
      <c r="B39" s="1"/>
      <c r="C39" s="1"/>
      <c r="D39" s="1"/>
      <c r="E39" s="1"/>
      <c r="F39" s="1" t="s">
        <v>119</v>
      </c>
      <c r="G39" s="1"/>
      <c r="H39" s="1"/>
      <c r="I39" s="1"/>
      <c r="J39" s="12">
        <v>3330.61</v>
      </c>
      <c r="K39" s="12">
        <v>33313.199999999997</v>
      </c>
      <c r="L39" s="12">
        <f>ROUND((J39-K39),5)</f>
        <v>-29982.59</v>
      </c>
      <c r="M39" s="15">
        <f>ROUND(IF(K39=0, IF(J39=0, 0, 1), J39/K39),5)</f>
        <v>9.9979999999999999E-2</v>
      </c>
    </row>
    <row r="40" spans="1:13" ht="15.75" thickBot="1" x14ac:dyDescent="0.3">
      <c r="A40" s="1"/>
      <c r="B40" s="1"/>
      <c r="C40" s="1"/>
      <c r="D40" s="1"/>
      <c r="E40" s="1"/>
      <c r="F40" s="1" t="s">
        <v>120</v>
      </c>
      <c r="G40" s="1"/>
      <c r="H40" s="1"/>
      <c r="I40" s="1"/>
      <c r="J40" s="3">
        <v>0</v>
      </c>
      <c r="K40" s="3">
        <v>0</v>
      </c>
      <c r="L40" s="3">
        <f>ROUND((J40-K40),5)</f>
        <v>0</v>
      </c>
      <c r="M40" s="18">
        <f>ROUND(IF(K40=0, IF(J40=0, 0, 1), J40/K40),5)</f>
        <v>0</v>
      </c>
    </row>
    <row r="41" spans="1:13" x14ac:dyDescent="0.25">
      <c r="A41" s="1"/>
      <c r="B41" s="1"/>
      <c r="C41" s="1"/>
      <c r="D41" s="1"/>
      <c r="E41" s="1" t="s">
        <v>121</v>
      </c>
      <c r="F41" s="1"/>
      <c r="G41" s="1"/>
      <c r="H41" s="1"/>
      <c r="I41" s="1"/>
      <c r="J41" s="12">
        <f>ROUND(SUM(J33:J40),5)</f>
        <v>103290.42</v>
      </c>
      <c r="K41" s="12">
        <f>ROUND(SUM(K33:K40),5)</f>
        <v>285338.27</v>
      </c>
      <c r="L41" s="12">
        <f>ROUND((J41-K41),5)</f>
        <v>-182047.85</v>
      </c>
      <c r="M41" s="15">
        <f>ROUND(IF(K41=0, IF(J41=0, 0, 1), J41/K41),5)</f>
        <v>0.36198999999999998</v>
      </c>
    </row>
    <row r="42" spans="1:13" x14ac:dyDescent="0.25">
      <c r="A42" s="1"/>
      <c r="B42" s="1"/>
      <c r="C42" s="1"/>
      <c r="D42" s="1"/>
      <c r="E42" s="1" t="s">
        <v>122</v>
      </c>
      <c r="F42" s="1"/>
      <c r="G42" s="1"/>
      <c r="H42" s="1"/>
      <c r="I42" s="1"/>
      <c r="J42" s="12"/>
      <c r="K42" s="12"/>
      <c r="L42" s="12"/>
      <c r="M42" s="15"/>
    </row>
    <row r="43" spans="1:13" x14ac:dyDescent="0.25">
      <c r="A43" s="1"/>
      <c r="B43" s="1"/>
      <c r="C43" s="1"/>
      <c r="D43" s="1"/>
      <c r="E43" s="1"/>
      <c r="F43" s="1" t="s">
        <v>123</v>
      </c>
      <c r="G43" s="1"/>
      <c r="H43" s="1"/>
      <c r="I43" s="1"/>
      <c r="J43" s="12">
        <v>226.16</v>
      </c>
      <c r="K43" s="12">
        <v>2200</v>
      </c>
      <c r="L43" s="12">
        <f>ROUND((J43-K43),5)</f>
        <v>-1973.84</v>
      </c>
      <c r="M43" s="15">
        <f>ROUND(IF(K43=0, IF(J43=0, 0, 1), J43/K43),5)</f>
        <v>0.1028</v>
      </c>
    </row>
    <row r="44" spans="1:13" x14ac:dyDescent="0.25">
      <c r="A44" s="1"/>
      <c r="B44" s="1"/>
      <c r="C44" s="1"/>
      <c r="D44" s="1"/>
      <c r="E44" s="1"/>
      <c r="F44" s="1" t="s">
        <v>124</v>
      </c>
      <c r="G44" s="1"/>
      <c r="H44" s="1"/>
      <c r="I44" s="1"/>
      <c r="J44" s="12">
        <v>2053.06</v>
      </c>
      <c r="K44" s="12">
        <v>11500</v>
      </c>
      <c r="L44" s="12">
        <f>ROUND((J44-K44),5)</f>
        <v>-9446.94</v>
      </c>
      <c r="M44" s="15">
        <f>ROUND(IF(K44=0, IF(J44=0, 0, 1), J44/K44),5)</f>
        <v>0.17852999999999999</v>
      </c>
    </row>
    <row r="45" spans="1:13" x14ac:dyDescent="0.25">
      <c r="A45" s="1"/>
      <c r="B45" s="1"/>
      <c r="C45" s="1"/>
      <c r="D45" s="1"/>
      <c r="E45" s="1"/>
      <c r="F45" s="1" t="s">
        <v>125</v>
      </c>
      <c r="G45" s="1"/>
      <c r="H45" s="1"/>
      <c r="I45" s="1"/>
      <c r="J45" s="12">
        <v>98.21</v>
      </c>
      <c r="K45" s="12">
        <v>3000</v>
      </c>
      <c r="L45" s="12">
        <f>ROUND((J45-K45),5)</f>
        <v>-2901.79</v>
      </c>
      <c r="M45" s="15">
        <f>ROUND(IF(K45=0, IF(J45=0, 0, 1), J45/K45),5)</f>
        <v>3.2739999999999998E-2</v>
      </c>
    </row>
    <row r="46" spans="1:13" x14ac:dyDescent="0.25">
      <c r="A46" s="1"/>
      <c r="B46" s="1"/>
      <c r="C46" s="1"/>
      <c r="D46" s="1"/>
      <c r="E46" s="1"/>
      <c r="F46" s="1" t="s">
        <v>126</v>
      </c>
      <c r="G46" s="1"/>
      <c r="H46" s="1"/>
      <c r="I46" s="1"/>
      <c r="J46" s="12">
        <v>0</v>
      </c>
      <c r="K46" s="12">
        <v>600</v>
      </c>
      <c r="L46" s="12">
        <f>ROUND((J46-K46),5)</f>
        <v>-600</v>
      </c>
      <c r="M46" s="15">
        <f>ROUND(IF(K46=0, IF(J46=0, 0, 1), J46/K46),5)</f>
        <v>0</v>
      </c>
    </row>
    <row r="47" spans="1:13" x14ac:dyDescent="0.25">
      <c r="A47" s="1"/>
      <c r="B47" s="1"/>
      <c r="C47" s="1"/>
      <c r="D47" s="1"/>
      <c r="E47" s="1"/>
      <c r="F47" s="1" t="s">
        <v>127</v>
      </c>
      <c r="G47" s="1"/>
      <c r="H47" s="1"/>
      <c r="I47" s="1"/>
      <c r="J47" s="12">
        <v>0</v>
      </c>
      <c r="K47" s="12">
        <v>500</v>
      </c>
      <c r="L47" s="12">
        <f>ROUND((J47-K47),5)</f>
        <v>-500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/>
      <c r="F48" s="1" t="s">
        <v>128</v>
      </c>
      <c r="G48" s="1"/>
      <c r="H48" s="1"/>
      <c r="I48" s="1"/>
      <c r="J48" s="12">
        <v>0</v>
      </c>
      <c r="K48" s="12">
        <v>3000</v>
      </c>
      <c r="L48" s="12">
        <f>ROUND((J48-K48),5)</f>
        <v>-3000</v>
      </c>
      <c r="M48" s="15">
        <f>ROUND(IF(K48=0, IF(J48=0, 0, 1), J48/K48),5)</f>
        <v>0</v>
      </c>
    </row>
    <row r="49" spans="1:13" x14ac:dyDescent="0.25">
      <c r="A49" s="1"/>
      <c r="B49" s="1"/>
      <c r="C49" s="1"/>
      <c r="D49" s="1"/>
      <c r="E49" s="1"/>
      <c r="F49" s="1" t="s">
        <v>129</v>
      </c>
      <c r="G49" s="1"/>
      <c r="H49" s="1"/>
      <c r="I49" s="1"/>
      <c r="J49" s="12"/>
      <c r="K49" s="12"/>
      <c r="L49" s="12"/>
      <c r="M49" s="15"/>
    </row>
    <row r="50" spans="1:13" x14ac:dyDescent="0.25">
      <c r="A50" s="1"/>
      <c r="B50" s="1"/>
      <c r="C50" s="1"/>
      <c r="D50" s="1"/>
      <c r="E50" s="1"/>
      <c r="F50" s="1"/>
      <c r="G50" s="1" t="s">
        <v>130</v>
      </c>
      <c r="H50" s="1"/>
      <c r="I50" s="1"/>
      <c r="J50" s="12">
        <v>547.97</v>
      </c>
      <c r="K50" s="12">
        <v>25000</v>
      </c>
      <c r="L50" s="12">
        <f>ROUND((J50-K50),5)</f>
        <v>-24452.03</v>
      </c>
      <c r="M50" s="15">
        <f>ROUND(IF(K50=0, IF(J50=0, 0, 1), J50/K50),5)</f>
        <v>2.1919999999999999E-2</v>
      </c>
    </row>
    <row r="51" spans="1:13" x14ac:dyDescent="0.25">
      <c r="A51" s="1"/>
      <c r="B51" s="1"/>
      <c r="C51" s="1"/>
      <c r="D51" s="1"/>
      <c r="E51" s="1"/>
      <c r="F51" s="1"/>
      <c r="G51" s="1" t="s">
        <v>131</v>
      </c>
      <c r="H51" s="1"/>
      <c r="I51" s="1"/>
      <c r="J51" s="12">
        <v>0</v>
      </c>
      <c r="K51" s="12">
        <v>0</v>
      </c>
      <c r="L51" s="12">
        <f>ROUND((J51-K51),5)</f>
        <v>0</v>
      </c>
      <c r="M51" s="15">
        <f>ROUND(IF(K51=0, IF(J51=0, 0, 1), J51/K51),5)</f>
        <v>0</v>
      </c>
    </row>
    <row r="52" spans="1:13" ht="15.75" thickBot="1" x14ac:dyDescent="0.3">
      <c r="A52" s="1"/>
      <c r="B52" s="1"/>
      <c r="C52" s="1"/>
      <c r="D52" s="1"/>
      <c r="E52" s="1"/>
      <c r="F52" s="1"/>
      <c r="G52" s="1" t="s">
        <v>132</v>
      </c>
      <c r="H52" s="1"/>
      <c r="I52" s="1"/>
      <c r="J52" s="3">
        <v>0</v>
      </c>
      <c r="K52" s="3">
        <v>0</v>
      </c>
      <c r="L52" s="3">
        <f>ROUND((J52-K52),5)</f>
        <v>0</v>
      </c>
      <c r="M52" s="18">
        <f>ROUND(IF(K52=0, IF(J52=0, 0, 1), J52/K52),5)</f>
        <v>0</v>
      </c>
    </row>
    <row r="53" spans="1:13" x14ac:dyDescent="0.25">
      <c r="A53" s="1"/>
      <c r="B53" s="1"/>
      <c r="C53" s="1"/>
      <c r="D53" s="1"/>
      <c r="E53" s="1"/>
      <c r="F53" s="1" t="s">
        <v>133</v>
      </c>
      <c r="G53" s="1"/>
      <c r="H53" s="1"/>
      <c r="I53" s="1"/>
      <c r="J53" s="12">
        <f>ROUND(SUM(J49:J52),5)</f>
        <v>547.97</v>
      </c>
      <c r="K53" s="12">
        <f>ROUND(SUM(K49:K52),5)</f>
        <v>25000</v>
      </c>
      <c r="L53" s="12">
        <f>ROUND((J53-K53),5)</f>
        <v>-24452.03</v>
      </c>
      <c r="M53" s="15">
        <f>ROUND(IF(K53=0, IF(J53=0, 0, 1), J53/K53),5)</f>
        <v>2.1919999999999999E-2</v>
      </c>
    </row>
    <row r="54" spans="1:13" x14ac:dyDescent="0.25">
      <c r="A54" s="1"/>
      <c r="B54" s="1"/>
      <c r="C54" s="1"/>
      <c r="D54" s="1"/>
      <c r="E54" s="1"/>
      <c r="F54" s="1" t="s">
        <v>134</v>
      </c>
      <c r="G54" s="1"/>
      <c r="H54" s="1"/>
      <c r="I54" s="1"/>
      <c r="J54" s="12"/>
      <c r="K54" s="12"/>
      <c r="L54" s="12"/>
      <c r="M54" s="15"/>
    </row>
    <row r="55" spans="1:13" x14ac:dyDescent="0.25">
      <c r="A55" s="1"/>
      <c r="B55" s="1"/>
      <c r="C55" s="1"/>
      <c r="D55" s="1"/>
      <c r="E55" s="1"/>
      <c r="F55" s="1"/>
      <c r="G55" s="1" t="s">
        <v>135</v>
      </c>
      <c r="H55" s="1"/>
      <c r="I55" s="1"/>
      <c r="J55" s="12">
        <v>0</v>
      </c>
      <c r="K55" s="12">
        <v>3500</v>
      </c>
      <c r="L55" s="12">
        <f>ROUND((J55-K55),5)</f>
        <v>-3500</v>
      </c>
      <c r="M55" s="15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/>
      <c r="G56" s="1" t="s">
        <v>136</v>
      </c>
      <c r="H56" s="1"/>
      <c r="I56" s="1"/>
      <c r="J56" s="12">
        <v>0</v>
      </c>
      <c r="K56" s="12">
        <v>2000</v>
      </c>
      <c r="L56" s="12">
        <f>ROUND((J56-K56),5)</f>
        <v>-2000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/>
      <c r="G57" s="1" t="s">
        <v>137</v>
      </c>
      <c r="H57" s="1"/>
      <c r="I57" s="1"/>
      <c r="J57" s="12">
        <v>0</v>
      </c>
      <c r="K57" s="12">
        <v>0</v>
      </c>
      <c r="L57" s="12">
        <f>ROUND((J57-K57),5)</f>
        <v>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/>
      <c r="G58" s="1" t="s">
        <v>138</v>
      </c>
      <c r="H58" s="1"/>
      <c r="I58" s="1"/>
      <c r="J58" s="12">
        <v>0</v>
      </c>
      <c r="K58" s="12">
        <v>29001</v>
      </c>
      <c r="L58" s="12">
        <f>ROUND((J58-K58),5)</f>
        <v>-29001</v>
      </c>
      <c r="M58" s="15">
        <f>ROUND(IF(K58=0, IF(J58=0, 0, 1), J58/K58),5)</f>
        <v>0</v>
      </c>
    </row>
    <row r="59" spans="1:13" x14ac:dyDescent="0.25">
      <c r="A59" s="1"/>
      <c r="B59" s="1"/>
      <c r="C59" s="1"/>
      <c r="D59" s="1"/>
      <c r="E59" s="1"/>
      <c r="F59" s="1"/>
      <c r="G59" s="1" t="s">
        <v>139</v>
      </c>
      <c r="H59" s="1"/>
      <c r="I59" s="1"/>
      <c r="J59" s="12">
        <v>2459</v>
      </c>
      <c r="K59" s="12">
        <v>25265</v>
      </c>
      <c r="L59" s="12">
        <f>ROUND((J59-K59),5)</f>
        <v>-22806</v>
      </c>
      <c r="M59" s="15">
        <f>ROUND(IF(K59=0, IF(J59=0, 0, 1), J59/K59),5)</f>
        <v>9.733E-2</v>
      </c>
    </row>
    <row r="60" spans="1:13" ht="15.75" thickBot="1" x14ac:dyDescent="0.3">
      <c r="A60" s="1"/>
      <c r="B60" s="1"/>
      <c r="C60" s="1"/>
      <c r="D60" s="1"/>
      <c r="E60" s="1"/>
      <c r="F60" s="1"/>
      <c r="G60" s="1" t="s">
        <v>140</v>
      </c>
      <c r="H60" s="1"/>
      <c r="I60" s="1"/>
      <c r="J60" s="3">
        <v>0</v>
      </c>
      <c r="K60" s="3">
        <v>0</v>
      </c>
      <c r="L60" s="3">
        <f>ROUND((J60-K60),5)</f>
        <v>0</v>
      </c>
      <c r="M60" s="18">
        <f>ROUND(IF(K60=0, IF(J60=0, 0, 1), J60/K60),5)</f>
        <v>0</v>
      </c>
    </row>
    <row r="61" spans="1:13" x14ac:dyDescent="0.25">
      <c r="A61" s="1"/>
      <c r="B61" s="1"/>
      <c r="C61" s="1"/>
      <c r="D61" s="1"/>
      <c r="E61" s="1"/>
      <c r="F61" s="1" t="s">
        <v>141</v>
      </c>
      <c r="G61" s="1"/>
      <c r="H61" s="1"/>
      <c r="I61" s="1"/>
      <c r="J61" s="12">
        <f>ROUND(SUM(J54:J60),5)</f>
        <v>2459</v>
      </c>
      <c r="K61" s="12">
        <f>ROUND(SUM(K54:K60),5)</f>
        <v>59766</v>
      </c>
      <c r="L61" s="12">
        <f>ROUND((J61-K61),5)</f>
        <v>-57307</v>
      </c>
      <c r="M61" s="15">
        <f>ROUND(IF(K61=0, IF(J61=0, 0, 1), J61/K61),5)</f>
        <v>4.1140000000000003E-2</v>
      </c>
    </row>
    <row r="62" spans="1:13" x14ac:dyDescent="0.25">
      <c r="A62" s="1"/>
      <c r="B62" s="1"/>
      <c r="C62" s="1"/>
      <c r="D62" s="1"/>
      <c r="E62" s="1"/>
      <c r="F62" s="1" t="s">
        <v>142</v>
      </c>
      <c r="G62" s="1"/>
      <c r="H62" s="1"/>
      <c r="I62" s="1"/>
      <c r="J62" s="12"/>
      <c r="K62" s="12"/>
      <c r="L62" s="12"/>
      <c r="M62" s="15"/>
    </row>
    <row r="63" spans="1:13" x14ac:dyDescent="0.25">
      <c r="A63" s="1"/>
      <c r="B63" s="1"/>
      <c r="C63" s="1"/>
      <c r="D63" s="1"/>
      <c r="E63" s="1"/>
      <c r="F63" s="1"/>
      <c r="G63" s="1" t="s">
        <v>143</v>
      </c>
      <c r="H63" s="1"/>
      <c r="I63" s="1"/>
      <c r="J63" s="12">
        <v>294.33</v>
      </c>
      <c r="K63" s="12">
        <v>0</v>
      </c>
      <c r="L63" s="12">
        <f>ROUND((J63-K63),5)</f>
        <v>294.33</v>
      </c>
      <c r="M63" s="15">
        <f>ROUND(IF(K63=0, IF(J63=0, 0, 1), J63/K63),5)</f>
        <v>1</v>
      </c>
    </row>
    <row r="64" spans="1:13" x14ac:dyDescent="0.25">
      <c r="A64" s="1"/>
      <c r="B64" s="1"/>
      <c r="C64" s="1"/>
      <c r="D64" s="1"/>
      <c r="E64" s="1"/>
      <c r="F64" s="1"/>
      <c r="G64" s="1" t="s">
        <v>144</v>
      </c>
      <c r="H64" s="1"/>
      <c r="I64" s="1"/>
      <c r="J64" s="12">
        <v>0</v>
      </c>
      <c r="K64" s="12">
        <v>13000</v>
      </c>
      <c r="L64" s="12">
        <f>ROUND((J64-K64),5)</f>
        <v>-13000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145</v>
      </c>
      <c r="H65" s="1"/>
      <c r="I65" s="1"/>
      <c r="J65" s="12">
        <v>0</v>
      </c>
      <c r="K65" s="12">
        <v>0</v>
      </c>
      <c r="L65" s="12">
        <f>ROUND((J65-K65),5)</f>
        <v>0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146</v>
      </c>
      <c r="H66" s="1"/>
      <c r="I66" s="1"/>
      <c r="J66" s="12">
        <v>15.38</v>
      </c>
      <c r="K66" s="12">
        <v>3500</v>
      </c>
      <c r="L66" s="12">
        <f>ROUND((J66-K66),5)</f>
        <v>-3484.62</v>
      </c>
      <c r="M66" s="15">
        <f>ROUND(IF(K66=0, IF(J66=0, 0, 1), J66/K66),5)</f>
        <v>4.3899999999999998E-3</v>
      </c>
    </row>
    <row r="67" spans="1:13" x14ac:dyDescent="0.25">
      <c r="A67" s="1"/>
      <c r="B67" s="1"/>
      <c r="C67" s="1"/>
      <c r="D67" s="1"/>
      <c r="E67" s="1"/>
      <c r="F67" s="1"/>
      <c r="G67" s="1" t="s">
        <v>147</v>
      </c>
      <c r="H67" s="1"/>
      <c r="I67" s="1"/>
      <c r="J67" s="12">
        <v>126</v>
      </c>
      <c r="K67" s="12">
        <v>1512</v>
      </c>
      <c r="L67" s="12">
        <f>ROUND((J67-K67),5)</f>
        <v>-1386</v>
      </c>
      <c r="M67" s="15">
        <f>ROUND(IF(K67=0, IF(J67=0, 0, 1), J67/K67),5)</f>
        <v>8.3330000000000001E-2</v>
      </c>
    </row>
    <row r="68" spans="1:13" x14ac:dyDescent="0.25">
      <c r="A68" s="1"/>
      <c r="B68" s="1"/>
      <c r="C68" s="1"/>
      <c r="D68" s="1"/>
      <c r="E68" s="1"/>
      <c r="F68" s="1"/>
      <c r="G68" s="1" t="s">
        <v>148</v>
      </c>
      <c r="H68" s="1"/>
      <c r="I68" s="1"/>
      <c r="J68" s="12">
        <v>100</v>
      </c>
      <c r="K68" s="12">
        <v>600</v>
      </c>
      <c r="L68" s="12">
        <f>ROUND((J68-K68),5)</f>
        <v>-500</v>
      </c>
      <c r="M68" s="15">
        <f>ROUND(IF(K68=0, IF(J68=0, 0, 1), J68/K68),5)</f>
        <v>0.16667000000000001</v>
      </c>
    </row>
    <row r="69" spans="1:13" ht="15.75" thickBot="1" x14ac:dyDescent="0.3">
      <c r="A69" s="1"/>
      <c r="B69" s="1"/>
      <c r="C69" s="1"/>
      <c r="D69" s="1"/>
      <c r="E69" s="1"/>
      <c r="F69" s="1"/>
      <c r="G69" s="1" t="s">
        <v>149</v>
      </c>
      <c r="H69" s="1"/>
      <c r="I69" s="1"/>
      <c r="J69" s="3">
        <v>2513.83</v>
      </c>
      <c r="K69" s="3">
        <v>6200</v>
      </c>
      <c r="L69" s="3">
        <f>ROUND((J69-K69),5)</f>
        <v>-3686.17</v>
      </c>
      <c r="M69" s="18">
        <f>ROUND(IF(K69=0, IF(J69=0, 0, 1), J69/K69),5)</f>
        <v>0.40545999999999999</v>
      </c>
    </row>
    <row r="70" spans="1:13" x14ac:dyDescent="0.25">
      <c r="A70" s="1"/>
      <c r="B70" s="1"/>
      <c r="C70" s="1"/>
      <c r="D70" s="1"/>
      <c r="E70" s="1"/>
      <c r="F70" s="1" t="s">
        <v>150</v>
      </c>
      <c r="G70" s="1"/>
      <c r="H70" s="1"/>
      <c r="I70" s="1"/>
      <c r="J70" s="12">
        <f>ROUND(SUM(J62:J69),5)</f>
        <v>3049.54</v>
      </c>
      <c r="K70" s="12">
        <f>ROUND(SUM(K62:K69),5)</f>
        <v>24812</v>
      </c>
      <c r="L70" s="12">
        <f>ROUND((J70-K70),5)</f>
        <v>-21762.46</v>
      </c>
      <c r="M70" s="15">
        <f>ROUND(IF(K70=0, IF(J70=0, 0, 1), J70/K70),5)</f>
        <v>0.12291000000000001</v>
      </c>
    </row>
    <row r="71" spans="1:13" x14ac:dyDescent="0.25">
      <c r="A71" s="1"/>
      <c r="B71" s="1"/>
      <c r="C71" s="1"/>
      <c r="D71" s="1"/>
      <c r="E71" s="1"/>
      <c r="F71" s="1" t="s">
        <v>151</v>
      </c>
      <c r="G71" s="1"/>
      <c r="H71" s="1"/>
      <c r="I71" s="1"/>
      <c r="J71" s="12"/>
      <c r="K71" s="12"/>
      <c r="L71" s="12"/>
      <c r="M71" s="15"/>
    </row>
    <row r="72" spans="1:13" x14ac:dyDescent="0.25">
      <c r="A72" s="1"/>
      <c r="B72" s="1"/>
      <c r="C72" s="1"/>
      <c r="D72" s="1"/>
      <c r="E72" s="1"/>
      <c r="F72" s="1"/>
      <c r="G72" s="1" t="s">
        <v>152</v>
      </c>
      <c r="H72" s="1"/>
      <c r="I72" s="1"/>
      <c r="J72" s="12"/>
      <c r="K72" s="12"/>
      <c r="L72" s="12"/>
      <c r="M72" s="15"/>
    </row>
    <row r="73" spans="1:13" x14ac:dyDescent="0.25">
      <c r="A73" s="1"/>
      <c r="B73" s="1"/>
      <c r="C73" s="1"/>
      <c r="D73" s="1"/>
      <c r="E73" s="1"/>
      <c r="F73" s="1"/>
      <c r="G73" s="1"/>
      <c r="H73" s="1" t="s">
        <v>153</v>
      </c>
      <c r="I73" s="1"/>
      <c r="J73" s="12">
        <v>0</v>
      </c>
      <c r="K73" s="12">
        <v>0</v>
      </c>
      <c r="L73" s="12">
        <f>ROUND((J73-K73),5)</f>
        <v>0</v>
      </c>
      <c r="M73" s="15">
        <f>ROUND(IF(K73=0, IF(J73=0, 0, 1), J73/K73),5)</f>
        <v>0</v>
      </c>
    </row>
    <row r="74" spans="1:13" x14ac:dyDescent="0.25">
      <c r="A74" s="1"/>
      <c r="B74" s="1"/>
      <c r="C74" s="1"/>
      <c r="D74" s="1"/>
      <c r="E74" s="1"/>
      <c r="F74" s="1"/>
      <c r="G74" s="1"/>
      <c r="H74" s="1" t="s">
        <v>154</v>
      </c>
      <c r="I74" s="1"/>
      <c r="J74" s="12">
        <v>203.8</v>
      </c>
      <c r="K74" s="12">
        <v>15000</v>
      </c>
      <c r="L74" s="12">
        <f>ROUND((J74-K74),5)</f>
        <v>-14796.2</v>
      </c>
      <c r="M74" s="15">
        <f>ROUND(IF(K74=0, IF(J74=0, 0, 1), J74/K74),5)</f>
        <v>1.359E-2</v>
      </c>
    </row>
    <row r="75" spans="1:13" x14ac:dyDescent="0.25">
      <c r="A75" s="1"/>
      <c r="B75" s="1"/>
      <c r="C75" s="1"/>
      <c r="D75" s="1"/>
      <c r="E75" s="1"/>
      <c r="F75" s="1"/>
      <c r="G75" s="1"/>
      <c r="H75" s="1" t="s">
        <v>155</v>
      </c>
      <c r="I75" s="1"/>
      <c r="J75" s="12">
        <v>3671.08</v>
      </c>
      <c r="K75" s="12">
        <v>17531.28</v>
      </c>
      <c r="L75" s="12">
        <f>ROUND((J75-K75),5)</f>
        <v>-13860.2</v>
      </c>
      <c r="M75" s="15">
        <f>ROUND(IF(K75=0, IF(J75=0, 0, 1), J75/K75),5)</f>
        <v>0.2094</v>
      </c>
    </row>
    <row r="76" spans="1:13" x14ac:dyDescent="0.25">
      <c r="A76" s="1"/>
      <c r="B76" s="1"/>
      <c r="C76" s="1"/>
      <c r="D76" s="1"/>
      <c r="E76" s="1"/>
      <c r="F76" s="1"/>
      <c r="G76" s="1"/>
      <c r="H76" s="1" t="s">
        <v>156</v>
      </c>
      <c r="I76" s="1"/>
      <c r="J76" s="12"/>
      <c r="K76" s="12"/>
      <c r="L76" s="12"/>
      <c r="M76" s="15"/>
    </row>
    <row r="77" spans="1:13" x14ac:dyDescent="0.25">
      <c r="A77" s="1"/>
      <c r="B77" s="1"/>
      <c r="C77" s="1"/>
      <c r="D77" s="1"/>
      <c r="E77" s="1"/>
      <c r="F77" s="1"/>
      <c r="G77" s="1"/>
      <c r="H77" s="1"/>
      <c r="I77" s="1" t="s">
        <v>157</v>
      </c>
      <c r="J77" s="12">
        <v>12630.12</v>
      </c>
      <c r="K77" s="12">
        <v>151561.49</v>
      </c>
      <c r="L77" s="12">
        <f>ROUND((J77-K77),5)</f>
        <v>-138931.37</v>
      </c>
      <c r="M77" s="15">
        <f>ROUND(IF(K77=0, IF(J77=0, 0, 1), J77/K77),5)</f>
        <v>8.3330000000000001E-2</v>
      </c>
    </row>
    <row r="78" spans="1:13" x14ac:dyDescent="0.25">
      <c r="A78" s="1"/>
      <c r="B78" s="1"/>
      <c r="C78" s="1"/>
      <c r="D78" s="1"/>
      <c r="E78" s="1"/>
      <c r="F78" s="1"/>
      <c r="G78" s="1"/>
      <c r="H78" s="1"/>
      <c r="I78" s="1" t="s">
        <v>158</v>
      </c>
      <c r="J78" s="12">
        <v>1326.16</v>
      </c>
      <c r="K78" s="12">
        <v>15913.96</v>
      </c>
      <c r="L78" s="12">
        <f>ROUND((J78-K78),5)</f>
        <v>-14587.8</v>
      </c>
      <c r="M78" s="15">
        <f>ROUND(IF(K78=0, IF(J78=0, 0, 1), J78/K78),5)</f>
        <v>8.3330000000000001E-2</v>
      </c>
    </row>
    <row r="79" spans="1:13" x14ac:dyDescent="0.25">
      <c r="A79" s="1"/>
      <c r="B79" s="1"/>
      <c r="C79" s="1"/>
      <c r="D79" s="1"/>
      <c r="E79" s="1"/>
      <c r="F79" s="1"/>
      <c r="G79" s="1"/>
      <c r="H79" s="1"/>
      <c r="I79" s="1" t="s">
        <v>159</v>
      </c>
      <c r="J79" s="12">
        <v>479.94</v>
      </c>
      <c r="K79" s="12">
        <v>5759.33</v>
      </c>
      <c r="L79" s="12">
        <f>ROUND((J79-K79),5)</f>
        <v>-5279.39</v>
      </c>
      <c r="M79" s="15">
        <f>ROUND(IF(K79=0, IF(J79=0, 0, 1), J79/K79),5)</f>
        <v>8.3330000000000001E-2</v>
      </c>
    </row>
    <row r="80" spans="1:13" x14ac:dyDescent="0.25">
      <c r="A80" s="1"/>
      <c r="B80" s="1"/>
      <c r="C80" s="1"/>
      <c r="D80" s="1"/>
      <c r="E80" s="1"/>
      <c r="F80" s="1"/>
      <c r="G80" s="1"/>
      <c r="H80" s="1"/>
      <c r="I80" s="1" t="s">
        <v>160</v>
      </c>
      <c r="J80" s="12">
        <v>0</v>
      </c>
      <c r="K80" s="12">
        <v>0</v>
      </c>
      <c r="L80" s="12">
        <f>ROUND((J80-K80),5)</f>
        <v>0</v>
      </c>
      <c r="M80" s="15">
        <f>ROUND(IF(K80=0, IF(J80=0, 0, 1), J80/K80),5)</f>
        <v>0</v>
      </c>
    </row>
    <row r="81" spans="1:13" x14ac:dyDescent="0.25">
      <c r="A81" s="1"/>
      <c r="B81" s="1"/>
      <c r="C81" s="1"/>
      <c r="D81" s="1"/>
      <c r="E81" s="1"/>
      <c r="F81" s="1"/>
      <c r="G81" s="1"/>
      <c r="H81" s="1"/>
      <c r="I81" s="1" t="s">
        <v>161</v>
      </c>
      <c r="J81" s="12">
        <v>0</v>
      </c>
      <c r="K81" s="12">
        <v>11352</v>
      </c>
      <c r="L81" s="12">
        <f>ROUND((J81-K81),5)</f>
        <v>-11352</v>
      </c>
      <c r="M81" s="15">
        <f>ROUND(IF(K81=0, IF(J81=0, 0, 1), J81/K81),5)</f>
        <v>0</v>
      </c>
    </row>
    <row r="82" spans="1:13" x14ac:dyDescent="0.25">
      <c r="A82" s="1"/>
      <c r="B82" s="1"/>
      <c r="C82" s="1"/>
      <c r="D82" s="1"/>
      <c r="E82" s="1"/>
      <c r="F82" s="1"/>
      <c r="G82" s="1"/>
      <c r="H82" s="1"/>
      <c r="I82" s="1" t="s">
        <v>162</v>
      </c>
      <c r="J82" s="12">
        <v>0</v>
      </c>
      <c r="K82" s="12">
        <v>0</v>
      </c>
      <c r="L82" s="12">
        <f>ROUND((J82-K82),5)</f>
        <v>0</v>
      </c>
      <c r="M82" s="15">
        <f>ROUND(IF(K82=0, IF(J82=0, 0, 1), J82/K82),5)</f>
        <v>0</v>
      </c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163</v>
      </c>
      <c r="J83" s="12">
        <v>0</v>
      </c>
      <c r="K83" s="12">
        <v>0</v>
      </c>
      <c r="L83" s="12">
        <f>ROUND((J83-K83),5)</f>
        <v>0</v>
      </c>
      <c r="M83" s="15">
        <f>ROUND(IF(K83=0, IF(J83=0, 0, 1), J83/K83),5)</f>
        <v>0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164</v>
      </c>
      <c r="J84" s="12">
        <v>0</v>
      </c>
      <c r="K84" s="12">
        <v>0</v>
      </c>
      <c r="L84" s="12">
        <f>ROUND((J84-K84),5)</f>
        <v>0</v>
      </c>
      <c r="M84" s="15">
        <f>ROUND(IF(K84=0, IF(J84=0, 0, 1), J84/K84),5)</f>
        <v>0</v>
      </c>
    </row>
    <row r="85" spans="1:13" ht="15.75" thickBot="1" x14ac:dyDescent="0.3">
      <c r="A85" s="1"/>
      <c r="B85" s="1"/>
      <c r="C85" s="1"/>
      <c r="D85" s="1"/>
      <c r="E85" s="1"/>
      <c r="F85" s="1"/>
      <c r="G85" s="1"/>
      <c r="H85" s="1"/>
      <c r="I85" s="1" t="s">
        <v>165</v>
      </c>
      <c r="J85" s="3">
        <v>0</v>
      </c>
      <c r="K85" s="3">
        <v>0</v>
      </c>
      <c r="L85" s="3">
        <f>ROUND((J85-K85),5)</f>
        <v>0</v>
      </c>
      <c r="M85" s="18">
        <f>ROUND(IF(K85=0, IF(J85=0, 0, 1), J85/K85),5)</f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 t="s">
        <v>166</v>
      </c>
      <c r="I86" s="1"/>
      <c r="J86" s="12">
        <f>ROUND(SUM(J76:J85),5)</f>
        <v>14436.22</v>
      </c>
      <c r="K86" s="12">
        <f>ROUND(SUM(K76:K85),5)</f>
        <v>184586.78</v>
      </c>
      <c r="L86" s="12">
        <f>ROUND((J86-K86),5)</f>
        <v>-170150.56</v>
      </c>
      <c r="M86" s="15">
        <f>ROUND(IF(K86=0, IF(J86=0, 0, 1), J86/K86),5)</f>
        <v>7.8210000000000002E-2</v>
      </c>
    </row>
    <row r="87" spans="1:13" x14ac:dyDescent="0.25">
      <c r="A87" s="1"/>
      <c r="B87" s="1"/>
      <c r="C87" s="1"/>
      <c r="D87" s="1"/>
      <c r="E87" s="1"/>
      <c r="F87" s="1"/>
      <c r="G87" s="1"/>
      <c r="H87" s="1" t="s">
        <v>167</v>
      </c>
      <c r="I87" s="1"/>
      <c r="J87" s="12">
        <v>30333.99</v>
      </c>
      <c r="K87" s="12">
        <v>409007.91</v>
      </c>
      <c r="L87" s="12">
        <f>ROUND((J87-K87),5)</f>
        <v>-378673.91999999998</v>
      </c>
      <c r="M87" s="15">
        <f>ROUND(IF(K87=0, IF(J87=0, 0, 1), J87/K87),5)</f>
        <v>7.4160000000000004E-2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168</v>
      </c>
      <c r="I88" s="1"/>
      <c r="J88" s="12">
        <v>0</v>
      </c>
      <c r="K88" s="12">
        <v>0</v>
      </c>
      <c r="L88" s="12">
        <f>ROUND((J88-K88),5)</f>
        <v>0</v>
      </c>
      <c r="M88" s="15">
        <f>ROUND(IF(K88=0, IF(J88=0, 0, 1), J88/K88),5)</f>
        <v>0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169</v>
      </c>
      <c r="I89" s="1"/>
      <c r="J89" s="12">
        <v>0</v>
      </c>
      <c r="K89" s="12">
        <v>0</v>
      </c>
      <c r="L89" s="12">
        <f>ROUND((J89-K89),5)</f>
        <v>0</v>
      </c>
      <c r="M89" s="15">
        <f>ROUND(IF(K89=0, IF(J89=0, 0, 1), J89/K89),5)</f>
        <v>0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170</v>
      </c>
      <c r="I90" s="1"/>
      <c r="J90" s="12">
        <v>8229.48</v>
      </c>
      <c r="K90" s="12">
        <v>88232</v>
      </c>
      <c r="L90" s="12">
        <f>ROUND((J90-K90),5)</f>
        <v>-80002.52</v>
      </c>
      <c r="M90" s="15">
        <f>ROUND(IF(K90=0, IF(J90=0, 0, 1), J90/K90),5)</f>
        <v>9.3270000000000006E-2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171</v>
      </c>
      <c r="I91" s="1"/>
      <c r="J91" s="12">
        <v>1000</v>
      </c>
      <c r="K91" s="12">
        <v>46875</v>
      </c>
      <c r="L91" s="12">
        <f>ROUND((J91-K91),5)</f>
        <v>-45875</v>
      </c>
      <c r="M91" s="15">
        <f>ROUND(IF(K91=0, IF(J91=0, 0, 1), J91/K91),5)</f>
        <v>2.1329999999999998E-2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172</v>
      </c>
      <c r="I92" s="1"/>
      <c r="J92" s="12">
        <v>8720.34</v>
      </c>
      <c r="K92" s="12">
        <v>91001.97</v>
      </c>
      <c r="L92" s="12">
        <f>ROUND((J92-K92),5)</f>
        <v>-82281.63</v>
      </c>
      <c r="M92" s="15">
        <f>ROUND(IF(K92=0, IF(J92=0, 0, 1), J92/K92),5)</f>
        <v>9.5829999999999999E-2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173</v>
      </c>
      <c r="I93" s="1"/>
      <c r="J93" s="3">
        <v>0</v>
      </c>
      <c r="K93" s="3">
        <v>0</v>
      </c>
      <c r="L93" s="3">
        <f>ROUND((J93-K93),5)</f>
        <v>0</v>
      </c>
      <c r="M93" s="18">
        <f>ROUND(IF(K93=0, IF(J93=0, 0, 1), J93/K93),5)</f>
        <v>0</v>
      </c>
    </row>
    <row r="94" spans="1:13" x14ac:dyDescent="0.25">
      <c r="A94" s="1"/>
      <c r="B94" s="1"/>
      <c r="C94" s="1"/>
      <c r="D94" s="1"/>
      <c r="E94" s="1"/>
      <c r="F94" s="1"/>
      <c r="G94" s="1" t="s">
        <v>174</v>
      </c>
      <c r="H94" s="1"/>
      <c r="I94" s="1"/>
      <c r="J94" s="12">
        <f>ROUND(SUM(J72:J75)+SUM(J86:J93),5)</f>
        <v>66594.91</v>
      </c>
      <c r="K94" s="12">
        <f>ROUND(SUM(K72:K75)+SUM(K86:K93),5)</f>
        <v>852234.94</v>
      </c>
      <c r="L94" s="12">
        <f>ROUND((J94-K94),5)</f>
        <v>-785640.03</v>
      </c>
      <c r="M94" s="15">
        <f>ROUND(IF(K94=0, IF(J94=0, 0, 1), J94/K94),5)</f>
        <v>7.8140000000000001E-2</v>
      </c>
    </row>
    <row r="95" spans="1:13" x14ac:dyDescent="0.25">
      <c r="A95" s="1"/>
      <c r="B95" s="1"/>
      <c r="C95" s="1"/>
      <c r="D95" s="1"/>
      <c r="E95" s="1"/>
      <c r="F95" s="1"/>
      <c r="G95" s="1" t="s">
        <v>175</v>
      </c>
      <c r="H95" s="1"/>
      <c r="I95" s="1"/>
      <c r="J95" s="12">
        <v>8.08</v>
      </c>
      <c r="K95" s="12"/>
      <c r="L95" s="1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176</v>
      </c>
      <c r="H96" s="1"/>
      <c r="I96" s="1"/>
      <c r="J96" s="12"/>
      <c r="K96" s="12"/>
      <c r="L96" s="1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177</v>
      </c>
      <c r="I97" s="1"/>
      <c r="J97" s="12">
        <v>42.42</v>
      </c>
      <c r="K97" s="12">
        <v>510</v>
      </c>
      <c r="L97" s="12">
        <f>ROUND((J97-K97),5)</f>
        <v>-467.58</v>
      </c>
      <c r="M97" s="15">
        <f>ROUND(IF(K97=0, IF(J97=0, 0, 1), J97/K97),5)</f>
        <v>8.3180000000000004E-2</v>
      </c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178</v>
      </c>
      <c r="I98" s="1"/>
      <c r="J98" s="12">
        <v>4964.8100000000004</v>
      </c>
      <c r="K98" s="12">
        <v>57040.41</v>
      </c>
      <c r="L98" s="12">
        <f>ROUND((J98-K98),5)</f>
        <v>-52075.6</v>
      </c>
      <c r="M98" s="15">
        <f>ROUND(IF(K98=0, IF(J98=0, 0, 1), J98/K98),5)</f>
        <v>8.7040000000000006E-2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179</v>
      </c>
      <c r="I99" s="1"/>
      <c r="J99" s="12">
        <v>1484.06</v>
      </c>
      <c r="K99" s="12">
        <v>22353.19</v>
      </c>
      <c r="L99" s="12">
        <f>ROUND((J99-K99),5)</f>
        <v>-20869.13</v>
      </c>
      <c r="M99" s="15">
        <f>ROUND(IF(K99=0, IF(J99=0, 0, 1), J99/K99),5)</f>
        <v>6.6390000000000005E-2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180</v>
      </c>
      <c r="I100" s="1"/>
      <c r="J100" s="12">
        <v>7411.5</v>
      </c>
      <c r="K100" s="12">
        <v>70890</v>
      </c>
      <c r="L100" s="12">
        <f>ROUND((J100-K100),5)</f>
        <v>-63478.5</v>
      </c>
      <c r="M100" s="15">
        <f>ROUND(IF(K100=0, IF(J100=0, 0, 1), J100/K100),5)</f>
        <v>0.10455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181</v>
      </c>
      <c r="I101" s="1"/>
      <c r="J101" s="12">
        <v>0</v>
      </c>
      <c r="K101" s="12">
        <v>5000</v>
      </c>
      <c r="L101" s="12">
        <f>ROUND((J101-K101),5)</f>
        <v>-5000</v>
      </c>
      <c r="M101" s="15">
        <f>ROUND(IF(K101=0, IF(J101=0, 0, 1), J101/K101),5)</f>
        <v>0</v>
      </c>
    </row>
    <row r="102" spans="1:13" x14ac:dyDescent="0.25">
      <c r="A102" s="1"/>
      <c r="B102" s="1"/>
      <c r="C102" s="1"/>
      <c r="D102" s="1"/>
      <c r="E102" s="1"/>
      <c r="F102" s="1"/>
      <c r="G102" s="1"/>
      <c r="H102" s="1" t="s">
        <v>182</v>
      </c>
      <c r="I102" s="1"/>
      <c r="J102" s="12">
        <v>56</v>
      </c>
      <c r="K102" s="12">
        <v>850</v>
      </c>
      <c r="L102" s="12">
        <f>ROUND((J102-K102),5)</f>
        <v>-794</v>
      </c>
      <c r="M102" s="15">
        <f>ROUND(IF(K102=0, IF(J102=0, 0, 1), J102/K102),5)</f>
        <v>6.5879999999999994E-2</v>
      </c>
    </row>
    <row r="103" spans="1:13" ht="15.75" thickBot="1" x14ac:dyDescent="0.3">
      <c r="A103" s="1"/>
      <c r="B103" s="1"/>
      <c r="C103" s="1"/>
      <c r="D103" s="1"/>
      <c r="E103" s="1"/>
      <c r="F103" s="1"/>
      <c r="G103" s="1"/>
      <c r="H103" s="1" t="s">
        <v>183</v>
      </c>
      <c r="I103" s="1"/>
      <c r="J103" s="3">
        <v>0</v>
      </c>
      <c r="K103" s="3">
        <v>0</v>
      </c>
      <c r="L103" s="3">
        <f>ROUND((J103-K103),5)</f>
        <v>0</v>
      </c>
      <c r="M103" s="18">
        <f>ROUND(IF(K103=0, IF(J103=0, 0, 1), J103/K103),5)</f>
        <v>0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184</v>
      </c>
      <c r="H104" s="1"/>
      <c r="I104" s="1"/>
      <c r="J104" s="12">
        <f>ROUND(SUM(J96:J103),5)</f>
        <v>13958.79</v>
      </c>
      <c r="K104" s="12">
        <f>ROUND(SUM(K96:K103),5)</f>
        <v>156643.6</v>
      </c>
      <c r="L104" s="12">
        <f>ROUND((J104-K104),5)</f>
        <v>-142684.81</v>
      </c>
      <c r="M104" s="15">
        <f>ROUND(IF(K104=0, IF(J104=0, 0, 1), J104/K104),5)</f>
        <v>8.9109999999999995E-2</v>
      </c>
    </row>
    <row r="105" spans="1:13" x14ac:dyDescent="0.25">
      <c r="A105" s="1"/>
      <c r="B105" s="1"/>
      <c r="C105" s="1"/>
      <c r="D105" s="1"/>
      <c r="E105" s="1"/>
      <c r="F105" s="1"/>
      <c r="G105" s="1" t="s">
        <v>185</v>
      </c>
      <c r="H105" s="1"/>
      <c r="I105" s="1"/>
      <c r="J105" s="12"/>
      <c r="K105" s="12"/>
      <c r="L105" s="12"/>
      <c r="M105" s="15"/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186</v>
      </c>
      <c r="I106" s="1"/>
      <c r="J106" s="12">
        <v>1420.86</v>
      </c>
      <c r="K106" s="12">
        <v>3000</v>
      </c>
      <c r="L106" s="12">
        <f>ROUND((J106-K106),5)</f>
        <v>-1579.14</v>
      </c>
      <c r="M106" s="15">
        <f>ROUND(IF(K106=0, IF(J106=0, 0, 1), J106/K106),5)</f>
        <v>0.47361999999999999</v>
      </c>
    </row>
    <row r="107" spans="1:13" x14ac:dyDescent="0.25">
      <c r="A107" s="1"/>
      <c r="B107" s="1"/>
      <c r="C107" s="1"/>
      <c r="D107" s="1"/>
      <c r="E107" s="1"/>
      <c r="F107" s="1"/>
      <c r="G107" s="1"/>
      <c r="H107" s="1" t="s">
        <v>187</v>
      </c>
      <c r="I107" s="1"/>
      <c r="J107" s="12">
        <v>1178.79</v>
      </c>
      <c r="K107" s="12">
        <v>11162.15</v>
      </c>
      <c r="L107" s="12">
        <f>ROUND((J107-K107),5)</f>
        <v>-9983.36</v>
      </c>
      <c r="M107" s="15">
        <f>ROUND(IF(K107=0, IF(J107=0, 0, 1), J107/K107),5)</f>
        <v>0.10561</v>
      </c>
    </row>
    <row r="108" spans="1:13" x14ac:dyDescent="0.25">
      <c r="A108" s="1"/>
      <c r="B108" s="1"/>
      <c r="C108" s="1"/>
      <c r="D108" s="1"/>
      <c r="E108" s="1"/>
      <c r="F108" s="1"/>
      <c r="G108" s="1"/>
      <c r="H108" s="1" t="s">
        <v>188</v>
      </c>
      <c r="I108" s="1"/>
      <c r="J108" s="12">
        <v>234.48</v>
      </c>
      <c r="K108" s="12">
        <v>1539.64</v>
      </c>
      <c r="L108" s="12">
        <f>ROUND((J108-K108),5)</f>
        <v>-1305.1600000000001</v>
      </c>
      <c r="M108" s="15">
        <f>ROUND(IF(K108=0, IF(J108=0, 0, 1), J108/K108),5)</f>
        <v>0.15229999999999999</v>
      </c>
    </row>
    <row r="109" spans="1:13" ht="15.75" thickBot="1" x14ac:dyDescent="0.3">
      <c r="A109" s="1"/>
      <c r="B109" s="1"/>
      <c r="C109" s="1"/>
      <c r="D109" s="1"/>
      <c r="E109" s="1"/>
      <c r="F109" s="1"/>
      <c r="G109" s="1"/>
      <c r="H109" s="1" t="s">
        <v>189</v>
      </c>
      <c r="I109" s="1"/>
      <c r="J109" s="3">
        <v>53.77</v>
      </c>
      <c r="K109" s="3">
        <v>0</v>
      </c>
      <c r="L109" s="3">
        <f>ROUND((J109-K109),5)</f>
        <v>53.77</v>
      </c>
      <c r="M109" s="18">
        <f>ROUND(IF(K109=0, IF(J109=0, 0, 1), J109/K109),5)</f>
        <v>1</v>
      </c>
    </row>
    <row r="110" spans="1:13" x14ac:dyDescent="0.25">
      <c r="A110" s="1"/>
      <c r="B110" s="1"/>
      <c r="C110" s="1"/>
      <c r="D110" s="1"/>
      <c r="E110" s="1"/>
      <c r="F110" s="1"/>
      <c r="G110" s="1" t="s">
        <v>190</v>
      </c>
      <c r="H110" s="1"/>
      <c r="I110" s="1"/>
      <c r="J110" s="12">
        <f>ROUND(SUM(J105:J109),5)</f>
        <v>2887.9</v>
      </c>
      <c r="K110" s="12">
        <f>ROUND(SUM(K105:K109),5)</f>
        <v>15701.79</v>
      </c>
      <c r="L110" s="12">
        <f>ROUND((J110-K110),5)</f>
        <v>-12813.89</v>
      </c>
      <c r="M110" s="15">
        <f>ROUND(IF(K110=0, IF(J110=0, 0, 1), J110/K110),5)</f>
        <v>0.18392</v>
      </c>
    </row>
    <row r="111" spans="1:13" ht="15.75" thickBot="1" x14ac:dyDescent="0.3">
      <c r="A111" s="1"/>
      <c r="B111" s="1"/>
      <c r="C111" s="1"/>
      <c r="D111" s="1"/>
      <c r="E111" s="1"/>
      <c r="F111" s="1"/>
      <c r="G111" s="1" t="s">
        <v>191</v>
      </c>
      <c r="H111" s="1"/>
      <c r="I111" s="1"/>
      <c r="J111" s="3">
        <v>0</v>
      </c>
      <c r="K111" s="3">
        <v>0</v>
      </c>
      <c r="L111" s="3">
        <f>ROUND((J111-K111),5)</f>
        <v>0</v>
      </c>
      <c r="M111" s="18">
        <f>ROUND(IF(K111=0, IF(J111=0, 0, 1), J111/K111),5)</f>
        <v>0</v>
      </c>
    </row>
    <row r="112" spans="1:13" x14ac:dyDescent="0.25">
      <c r="A112" s="1"/>
      <c r="B112" s="1"/>
      <c r="C112" s="1"/>
      <c r="D112" s="1"/>
      <c r="E112" s="1"/>
      <c r="F112" s="1" t="s">
        <v>192</v>
      </c>
      <c r="G112" s="1"/>
      <c r="H112" s="1"/>
      <c r="I112" s="1"/>
      <c r="J112" s="12">
        <f>ROUND(J71+SUM(J94:J95)+J104+SUM(J110:J111),5)</f>
        <v>83449.679999999993</v>
      </c>
      <c r="K112" s="12">
        <f>ROUND(K71+SUM(K94:K95)+K104+SUM(K110:K111),5)</f>
        <v>1024580.33</v>
      </c>
      <c r="L112" s="12">
        <f>ROUND((J112-K112),5)</f>
        <v>-941130.65</v>
      </c>
      <c r="M112" s="15">
        <f>ROUND(IF(K112=0, IF(J112=0, 0, 1), J112/K112),5)</f>
        <v>8.1449999999999995E-2</v>
      </c>
    </row>
    <row r="113" spans="1:13" x14ac:dyDescent="0.25">
      <c r="A113" s="1"/>
      <c r="B113" s="1"/>
      <c r="C113" s="1"/>
      <c r="D113" s="1"/>
      <c r="E113" s="1"/>
      <c r="F113" s="1" t="s">
        <v>193</v>
      </c>
      <c r="G113" s="1"/>
      <c r="H113" s="1"/>
      <c r="I113" s="1"/>
      <c r="J113" s="12"/>
      <c r="K113" s="12"/>
      <c r="L113" s="12"/>
      <c r="M113" s="15"/>
    </row>
    <row r="114" spans="1:13" x14ac:dyDescent="0.25">
      <c r="A114" s="1"/>
      <c r="B114" s="1"/>
      <c r="C114" s="1"/>
      <c r="D114" s="1"/>
      <c r="E114" s="1"/>
      <c r="F114" s="1"/>
      <c r="G114" s="1" t="s">
        <v>194</v>
      </c>
      <c r="H114" s="1"/>
      <c r="I114" s="1"/>
      <c r="J114" s="12">
        <v>0</v>
      </c>
      <c r="K114" s="12">
        <v>3000</v>
      </c>
      <c r="L114" s="12">
        <f>ROUND((J114-K114),5)</f>
        <v>-3000</v>
      </c>
      <c r="M114" s="15">
        <f>ROUND(IF(K114=0, IF(J114=0, 0, 1), J114/K114),5)</f>
        <v>0</v>
      </c>
    </row>
    <row r="115" spans="1:13" x14ac:dyDescent="0.25">
      <c r="A115" s="1"/>
      <c r="B115" s="1"/>
      <c r="C115" s="1"/>
      <c r="D115" s="1"/>
      <c r="E115" s="1"/>
      <c r="F115" s="1"/>
      <c r="G115" s="1" t="s">
        <v>195</v>
      </c>
      <c r="H115" s="1"/>
      <c r="I115" s="1"/>
      <c r="J115" s="12">
        <v>1960</v>
      </c>
      <c r="K115" s="12">
        <v>27320</v>
      </c>
      <c r="L115" s="12">
        <f>ROUND((J115-K115),5)</f>
        <v>-25360</v>
      </c>
      <c r="M115" s="15">
        <f>ROUND(IF(K115=0, IF(J115=0, 0, 1), J115/K115),5)</f>
        <v>7.1739999999999998E-2</v>
      </c>
    </row>
    <row r="116" spans="1:13" x14ac:dyDescent="0.25">
      <c r="A116" s="1"/>
      <c r="B116" s="1"/>
      <c r="C116" s="1"/>
      <c r="D116" s="1"/>
      <c r="E116" s="1"/>
      <c r="F116" s="1"/>
      <c r="G116" s="1" t="s">
        <v>196</v>
      </c>
      <c r="H116" s="1"/>
      <c r="I116" s="1"/>
      <c r="J116" s="12">
        <v>0</v>
      </c>
      <c r="K116" s="12">
        <v>4500</v>
      </c>
      <c r="L116" s="12">
        <f>ROUND((J116-K116),5)</f>
        <v>-4500</v>
      </c>
      <c r="M116" s="15">
        <f>ROUND(IF(K116=0, IF(J116=0, 0, 1), J116/K116),5)</f>
        <v>0</v>
      </c>
    </row>
    <row r="117" spans="1:13" x14ac:dyDescent="0.25">
      <c r="A117" s="1"/>
      <c r="B117" s="1"/>
      <c r="C117" s="1"/>
      <c r="D117" s="1"/>
      <c r="E117" s="1"/>
      <c r="F117" s="1"/>
      <c r="G117" s="1" t="s">
        <v>197</v>
      </c>
      <c r="H117" s="1"/>
      <c r="I117" s="1"/>
      <c r="J117" s="12">
        <v>0</v>
      </c>
      <c r="K117" s="12">
        <v>0</v>
      </c>
      <c r="L117" s="12">
        <f>ROUND((J117-K117),5)</f>
        <v>0</v>
      </c>
      <c r="M117" s="15">
        <f>ROUND(IF(K117=0, IF(J117=0, 0, 1), J117/K117),5)</f>
        <v>0</v>
      </c>
    </row>
    <row r="118" spans="1:13" ht="15.75" thickBot="1" x14ac:dyDescent="0.3">
      <c r="A118" s="1"/>
      <c r="B118" s="1"/>
      <c r="C118" s="1"/>
      <c r="D118" s="1"/>
      <c r="E118" s="1"/>
      <c r="F118" s="1"/>
      <c r="G118" s="1" t="s">
        <v>198</v>
      </c>
      <c r="H118" s="1"/>
      <c r="I118" s="1"/>
      <c r="J118" s="3">
        <v>0</v>
      </c>
      <c r="K118" s="3">
        <v>0</v>
      </c>
      <c r="L118" s="3">
        <f>ROUND((J118-K118),5)</f>
        <v>0</v>
      </c>
      <c r="M118" s="18">
        <f>ROUND(IF(K118=0, IF(J118=0, 0, 1), J118/K118),5)</f>
        <v>0</v>
      </c>
    </row>
    <row r="119" spans="1:13" x14ac:dyDescent="0.25">
      <c r="A119" s="1"/>
      <c r="B119" s="1"/>
      <c r="C119" s="1"/>
      <c r="D119" s="1"/>
      <c r="E119" s="1"/>
      <c r="F119" s="1" t="s">
        <v>199</v>
      </c>
      <c r="G119" s="1"/>
      <c r="H119" s="1"/>
      <c r="I119" s="1"/>
      <c r="J119" s="12">
        <f>ROUND(SUM(J113:J118),5)</f>
        <v>1960</v>
      </c>
      <c r="K119" s="12">
        <f>ROUND(SUM(K113:K118),5)</f>
        <v>34820</v>
      </c>
      <c r="L119" s="12">
        <f>ROUND((J119-K119),5)</f>
        <v>-32860</v>
      </c>
      <c r="M119" s="15">
        <f>ROUND(IF(K119=0, IF(J119=0, 0, 1), J119/K119),5)</f>
        <v>5.629E-2</v>
      </c>
    </row>
    <row r="120" spans="1:13" x14ac:dyDescent="0.25">
      <c r="A120" s="1"/>
      <c r="B120" s="1"/>
      <c r="C120" s="1"/>
      <c r="D120" s="1"/>
      <c r="E120" s="1"/>
      <c r="F120" s="1" t="s">
        <v>200</v>
      </c>
      <c r="G120" s="1"/>
      <c r="H120" s="1"/>
      <c r="I120" s="1"/>
      <c r="J120" s="12"/>
      <c r="K120" s="12"/>
      <c r="L120" s="12"/>
      <c r="M120" s="15"/>
    </row>
    <row r="121" spans="1:13" x14ac:dyDescent="0.25">
      <c r="A121" s="1"/>
      <c r="B121" s="1"/>
      <c r="C121" s="1"/>
      <c r="D121" s="1"/>
      <c r="E121" s="1"/>
      <c r="F121" s="1"/>
      <c r="G121" s="1" t="s">
        <v>201</v>
      </c>
      <c r="H121" s="1"/>
      <c r="I121" s="1"/>
      <c r="J121" s="12">
        <v>0</v>
      </c>
      <c r="K121" s="12">
        <v>6000</v>
      </c>
      <c r="L121" s="12">
        <f>ROUND((J121-K121),5)</f>
        <v>-6000</v>
      </c>
      <c r="M121" s="15">
        <f>ROUND(IF(K121=0, IF(J121=0, 0, 1), J121/K121),5)</f>
        <v>0</v>
      </c>
    </row>
    <row r="122" spans="1:13" x14ac:dyDescent="0.25">
      <c r="A122" s="1"/>
      <c r="B122" s="1"/>
      <c r="C122" s="1"/>
      <c r="D122" s="1"/>
      <c r="E122" s="1"/>
      <c r="F122" s="1"/>
      <c r="G122" s="1" t="s">
        <v>202</v>
      </c>
      <c r="H122" s="1"/>
      <c r="I122" s="1"/>
      <c r="J122" s="12"/>
      <c r="K122" s="12"/>
      <c r="L122" s="1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 t="s">
        <v>203</v>
      </c>
      <c r="I123" s="1"/>
      <c r="J123" s="12"/>
      <c r="K123" s="12"/>
      <c r="L123" s="12"/>
      <c r="M123" s="15"/>
    </row>
    <row r="124" spans="1:13" x14ac:dyDescent="0.25">
      <c r="A124" s="1"/>
      <c r="B124" s="1"/>
      <c r="C124" s="1"/>
      <c r="D124" s="1"/>
      <c r="E124" s="1"/>
      <c r="F124" s="1"/>
      <c r="G124" s="1"/>
      <c r="H124" s="1"/>
      <c r="I124" s="1" t="s">
        <v>204</v>
      </c>
      <c r="J124" s="12">
        <v>422.83</v>
      </c>
      <c r="K124" s="12">
        <v>4500</v>
      </c>
      <c r="L124" s="12">
        <f>ROUND((J124-K124),5)</f>
        <v>-4077.17</v>
      </c>
      <c r="M124" s="15">
        <f>ROUND(IF(K124=0, IF(J124=0, 0, 1), J124/K124),5)</f>
        <v>9.3960000000000002E-2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 t="s">
        <v>205</v>
      </c>
      <c r="J125" s="3">
        <v>3657.1</v>
      </c>
      <c r="K125" s="3">
        <v>8000</v>
      </c>
      <c r="L125" s="3">
        <f>ROUND((J125-K125),5)</f>
        <v>-4342.8999999999996</v>
      </c>
      <c r="M125" s="18">
        <f>ROUND(IF(K125=0, IF(J125=0, 0, 1), J125/K125),5)</f>
        <v>0.45713999999999999</v>
      </c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206</v>
      </c>
      <c r="I126" s="1"/>
      <c r="J126" s="12">
        <f>ROUND(SUM(J123:J125),5)</f>
        <v>4079.93</v>
      </c>
      <c r="K126" s="12">
        <f>ROUND(SUM(K123:K125),5)</f>
        <v>12500</v>
      </c>
      <c r="L126" s="12">
        <f>ROUND((J126-K126),5)</f>
        <v>-8420.07</v>
      </c>
      <c r="M126" s="15">
        <f>ROUND(IF(K126=0, IF(J126=0, 0, 1), J126/K126),5)</f>
        <v>0.32639000000000001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207</v>
      </c>
      <c r="I127" s="1"/>
      <c r="J127" s="12"/>
      <c r="K127" s="12"/>
      <c r="L127" s="12"/>
      <c r="M127" s="15"/>
    </row>
    <row r="128" spans="1:13" x14ac:dyDescent="0.25">
      <c r="A128" s="1"/>
      <c r="B128" s="1"/>
      <c r="C128" s="1"/>
      <c r="D128" s="1"/>
      <c r="E128" s="1"/>
      <c r="F128" s="1"/>
      <c r="G128" s="1"/>
      <c r="H128" s="1"/>
      <c r="I128" s="1" t="s">
        <v>208</v>
      </c>
      <c r="J128" s="12">
        <v>0</v>
      </c>
      <c r="K128" s="12">
        <v>0</v>
      </c>
      <c r="L128" s="12">
        <f>ROUND((J128-K128),5)</f>
        <v>0</v>
      </c>
      <c r="M128" s="15">
        <f>ROUND(IF(K128=0, IF(J128=0, 0, 1), J128/K128),5)</f>
        <v>0</v>
      </c>
    </row>
    <row r="129" spans="1:13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 t="s">
        <v>209</v>
      </c>
      <c r="J129" s="3">
        <v>0</v>
      </c>
      <c r="K129" s="3">
        <v>7000</v>
      </c>
      <c r="L129" s="3">
        <f>ROUND((J129-K129),5)</f>
        <v>-7000</v>
      </c>
      <c r="M129" s="18">
        <f>ROUND(IF(K129=0, IF(J129=0, 0, 1), J129/K129),5)</f>
        <v>0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210</v>
      </c>
      <c r="I130" s="1"/>
      <c r="J130" s="12">
        <f>ROUND(SUM(J127:J129),5)</f>
        <v>0</v>
      </c>
      <c r="K130" s="12">
        <f>ROUND(SUM(K127:K129),5)</f>
        <v>7000</v>
      </c>
      <c r="L130" s="12">
        <f>ROUND((J130-K130),5)</f>
        <v>-7000</v>
      </c>
      <c r="M130" s="15">
        <f>ROUND(IF(K130=0, IF(J130=0, 0, 1), J130/K130),5)</f>
        <v>0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211</v>
      </c>
      <c r="I131" s="1"/>
      <c r="J131" s="12"/>
      <c r="K131" s="12"/>
      <c r="L131" s="12"/>
      <c r="M131" s="15"/>
    </row>
    <row r="132" spans="1:13" x14ac:dyDescent="0.25">
      <c r="A132" s="1"/>
      <c r="B132" s="1"/>
      <c r="C132" s="1"/>
      <c r="D132" s="1"/>
      <c r="E132" s="1"/>
      <c r="F132" s="1"/>
      <c r="G132" s="1"/>
      <c r="H132" s="1"/>
      <c r="I132" s="1" t="s">
        <v>212</v>
      </c>
      <c r="J132" s="12">
        <v>0</v>
      </c>
      <c r="K132" s="12">
        <v>0</v>
      </c>
      <c r="L132" s="12">
        <f>ROUND((J132-K132),5)</f>
        <v>0</v>
      </c>
      <c r="M132" s="15">
        <f>ROUND(IF(K132=0, IF(J132=0, 0, 1), J132/K132),5)</f>
        <v>0</v>
      </c>
    </row>
    <row r="133" spans="1:13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 t="s">
        <v>213</v>
      </c>
      <c r="J133" s="3">
        <v>0</v>
      </c>
      <c r="K133" s="3">
        <v>6500</v>
      </c>
      <c r="L133" s="3">
        <f>ROUND((J133-K133),5)</f>
        <v>-6500</v>
      </c>
      <c r="M133" s="18">
        <f>ROUND(IF(K133=0, IF(J133=0, 0, 1), J133/K133),5)</f>
        <v>0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214</v>
      </c>
      <c r="I134" s="1"/>
      <c r="J134" s="12">
        <f>ROUND(SUM(J131:J133),5)</f>
        <v>0</v>
      </c>
      <c r="K134" s="12">
        <f>ROUND(SUM(K131:K133),5)</f>
        <v>6500</v>
      </c>
      <c r="L134" s="12">
        <f>ROUND((J134-K134),5)</f>
        <v>-6500</v>
      </c>
      <c r="M134" s="15">
        <f>ROUND(IF(K134=0, IF(J134=0, 0, 1), J134/K134),5)</f>
        <v>0</v>
      </c>
    </row>
    <row r="135" spans="1:13" ht="15.75" thickBot="1" x14ac:dyDescent="0.3">
      <c r="A135" s="1"/>
      <c r="B135" s="1"/>
      <c r="C135" s="1"/>
      <c r="D135" s="1"/>
      <c r="E135" s="1"/>
      <c r="F135" s="1"/>
      <c r="G135" s="1"/>
      <c r="H135" s="1" t="s">
        <v>215</v>
      </c>
      <c r="I135" s="1"/>
      <c r="J135" s="3">
        <v>0</v>
      </c>
      <c r="K135" s="3">
        <v>0</v>
      </c>
      <c r="L135" s="3">
        <f>ROUND((J135-K135),5)</f>
        <v>0</v>
      </c>
      <c r="M135" s="18">
        <f>ROUND(IF(K135=0, IF(J135=0, 0, 1), J135/K135),5)</f>
        <v>0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216</v>
      </c>
      <c r="H136" s="1"/>
      <c r="I136" s="1"/>
      <c r="J136" s="12">
        <f>ROUND(J122+J126+J130+SUM(J134:J135),5)</f>
        <v>4079.93</v>
      </c>
      <c r="K136" s="12">
        <f>ROUND(K122+K126+K130+SUM(K134:K135),5)</f>
        <v>26000</v>
      </c>
      <c r="L136" s="12">
        <f>ROUND((J136-K136),5)</f>
        <v>-21920.07</v>
      </c>
      <c r="M136" s="15">
        <f>ROUND(IF(K136=0, IF(J136=0, 0, 1), J136/K136),5)</f>
        <v>0.15692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217</v>
      </c>
      <c r="H137" s="1"/>
      <c r="I137" s="1"/>
      <c r="J137" s="12">
        <v>0</v>
      </c>
      <c r="K137" s="12">
        <v>0</v>
      </c>
      <c r="L137" s="12">
        <f>ROUND((J137-K137),5)</f>
        <v>0</v>
      </c>
      <c r="M137" s="15">
        <f>ROUND(IF(K137=0, IF(J137=0, 0, 1), J137/K137),5)</f>
        <v>0</v>
      </c>
    </row>
    <row r="138" spans="1:13" x14ac:dyDescent="0.25">
      <c r="A138" s="1"/>
      <c r="B138" s="1"/>
      <c r="C138" s="1"/>
      <c r="D138" s="1"/>
      <c r="E138" s="1"/>
      <c r="F138" s="1"/>
      <c r="G138" s="1" t="s">
        <v>218</v>
      </c>
      <c r="H138" s="1"/>
      <c r="I138" s="1"/>
      <c r="J138" s="12"/>
      <c r="K138" s="12"/>
      <c r="L138" s="1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219</v>
      </c>
      <c r="I139" s="1"/>
      <c r="J139" s="12">
        <v>-138.44</v>
      </c>
      <c r="K139" s="12">
        <v>2830</v>
      </c>
      <c r="L139" s="12">
        <f>ROUND((J139-K139),5)</f>
        <v>-2968.44</v>
      </c>
      <c r="M139" s="15">
        <f>ROUND(IF(K139=0, IF(J139=0, 0, 1), J139/K139),5)</f>
        <v>-4.8919999999999998E-2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 t="s">
        <v>220</v>
      </c>
      <c r="I140" s="1"/>
      <c r="J140" s="12">
        <v>0</v>
      </c>
      <c r="K140" s="12">
        <v>1459</v>
      </c>
      <c r="L140" s="12">
        <f>ROUND((J140-K140),5)</f>
        <v>-1459</v>
      </c>
      <c r="M140" s="15">
        <f>ROUND(IF(K140=0, IF(J140=0, 0, 1), J140/K140),5)</f>
        <v>0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221</v>
      </c>
      <c r="I141" s="1"/>
      <c r="J141" s="12">
        <v>777.16</v>
      </c>
      <c r="K141" s="12">
        <v>5500</v>
      </c>
      <c r="L141" s="12">
        <f>ROUND((J141-K141),5)</f>
        <v>-4722.84</v>
      </c>
      <c r="M141" s="15">
        <f>ROUND(IF(K141=0, IF(J141=0, 0, 1), J141/K141),5)</f>
        <v>0.14130000000000001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222</v>
      </c>
      <c r="I142" s="1"/>
      <c r="J142" s="12">
        <v>189.7</v>
      </c>
      <c r="K142" s="12">
        <v>1200</v>
      </c>
      <c r="L142" s="12">
        <f>ROUND((J142-K142),5)</f>
        <v>-1010.3</v>
      </c>
      <c r="M142" s="15">
        <f>ROUND(IF(K142=0, IF(J142=0, 0, 1), J142/K142),5)</f>
        <v>0.15808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223</v>
      </c>
      <c r="I143" s="1"/>
      <c r="J143" s="12">
        <v>189.7</v>
      </c>
      <c r="K143" s="12">
        <v>1200</v>
      </c>
      <c r="L143" s="12">
        <f>ROUND((J143-K143),5)</f>
        <v>-1010.3</v>
      </c>
      <c r="M143" s="15">
        <f>ROUND(IF(K143=0, IF(J143=0, 0, 1), J143/K143),5)</f>
        <v>0.15808</v>
      </c>
    </row>
    <row r="144" spans="1:13" ht="15.75" thickBot="1" x14ac:dyDescent="0.3">
      <c r="A144" s="1"/>
      <c r="B144" s="1"/>
      <c r="C144" s="1"/>
      <c r="D144" s="1"/>
      <c r="E144" s="1"/>
      <c r="F144" s="1"/>
      <c r="G144" s="1"/>
      <c r="H144" s="1" t="s">
        <v>224</v>
      </c>
      <c r="I144" s="1"/>
      <c r="J144" s="3">
        <v>0</v>
      </c>
      <c r="K144" s="3">
        <v>0</v>
      </c>
      <c r="L144" s="3">
        <f>ROUND((J144-K144),5)</f>
        <v>0</v>
      </c>
      <c r="M144" s="18">
        <f>ROUND(IF(K144=0, IF(J144=0, 0, 1), J144/K144),5)</f>
        <v>0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225</v>
      </c>
      <c r="H145" s="1"/>
      <c r="I145" s="1"/>
      <c r="J145" s="12">
        <f>ROUND(SUM(J138:J144),5)</f>
        <v>1018.12</v>
      </c>
      <c r="K145" s="12">
        <f>ROUND(SUM(K138:K144),5)</f>
        <v>12189</v>
      </c>
      <c r="L145" s="12">
        <f>ROUND((J145-K145),5)</f>
        <v>-11170.88</v>
      </c>
      <c r="M145" s="15">
        <f>ROUND(IF(K145=0, IF(J145=0, 0, 1), J145/K145),5)</f>
        <v>8.3529999999999993E-2</v>
      </c>
    </row>
    <row r="146" spans="1:13" x14ac:dyDescent="0.25">
      <c r="A146" s="1"/>
      <c r="B146" s="1"/>
      <c r="C146" s="1"/>
      <c r="D146" s="1"/>
      <c r="E146" s="1"/>
      <c r="F146" s="1"/>
      <c r="G146" s="1" t="s">
        <v>226</v>
      </c>
      <c r="H146" s="1"/>
      <c r="I146" s="1"/>
      <c r="J146" s="12"/>
      <c r="K146" s="12"/>
      <c r="L146" s="12"/>
      <c r="M146" s="15"/>
    </row>
    <row r="147" spans="1:13" x14ac:dyDescent="0.25">
      <c r="A147" s="1"/>
      <c r="B147" s="1"/>
      <c r="C147" s="1"/>
      <c r="D147" s="1"/>
      <c r="E147" s="1"/>
      <c r="F147" s="1"/>
      <c r="G147" s="1"/>
      <c r="H147" s="1" t="s">
        <v>227</v>
      </c>
      <c r="I147" s="1"/>
      <c r="J147" s="12"/>
      <c r="K147" s="12"/>
      <c r="L147" s="12"/>
      <c r="M147" s="15"/>
    </row>
    <row r="148" spans="1:13" x14ac:dyDescent="0.25">
      <c r="A148" s="1"/>
      <c r="B148" s="1"/>
      <c r="C148" s="1"/>
      <c r="D148" s="1"/>
      <c r="E148" s="1"/>
      <c r="F148" s="1"/>
      <c r="G148" s="1"/>
      <c r="H148" s="1"/>
      <c r="I148" s="1" t="s">
        <v>228</v>
      </c>
      <c r="J148" s="12">
        <v>1859.5</v>
      </c>
      <c r="K148" s="12">
        <v>15000</v>
      </c>
      <c r="L148" s="12">
        <f>ROUND((J148-K148),5)</f>
        <v>-13140.5</v>
      </c>
      <c r="M148" s="15">
        <f>ROUND(IF(K148=0, IF(J148=0, 0, 1), J148/K148),5)</f>
        <v>0.12397</v>
      </c>
    </row>
    <row r="149" spans="1:13" x14ac:dyDescent="0.25">
      <c r="A149" s="1"/>
      <c r="B149" s="1"/>
      <c r="C149" s="1"/>
      <c r="D149" s="1"/>
      <c r="E149" s="1"/>
      <c r="F149" s="1"/>
      <c r="G149" s="1"/>
      <c r="H149" s="1"/>
      <c r="I149" s="1" t="s">
        <v>229</v>
      </c>
      <c r="J149" s="12">
        <v>52.41</v>
      </c>
      <c r="K149" s="12">
        <v>3000</v>
      </c>
      <c r="L149" s="12">
        <f>ROUND((J149-K149),5)</f>
        <v>-2947.59</v>
      </c>
      <c r="M149" s="15">
        <f>ROUND(IF(K149=0, IF(J149=0, 0, 1), J149/K149),5)</f>
        <v>1.7469999999999999E-2</v>
      </c>
    </row>
    <row r="150" spans="1:13" x14ac:dyDescent="0.25">
      <c r="A150" s="1"/>
      <c r="B150" s="1"/>
      <c r="C150" s="1"/>
      <c r="D150" s="1"/>
      <c r="E150" s="1"/>
      <c r="F150" s="1"/>
      <c r="G150" s="1"/>
      <c r="H150" s="1"/>
      <c r="I150" s="1" t="s">
        <v>230</v>
      </c>
      <c r="J150" s="12">
        <v>24.95</v>
      </c>
      <c r="K150" s="12">
        <v>2000</v>
      </c>
      <c r="L150" s="12">
        <f>ROUND((J150-K150),5)</f>
        <v>-1975.05</v>
      </c>
      <c r="M150" s="15">
        <f>ROUND(IF(K150=0, IF(J150=0, 0, 1), J150/K150),5)</f>
        <v>1.248E-2</v>
      </c>
    </row>
    <row r="151" spans="1:13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 t="s">
        <v>231</v>
      </c>
      <c r="J151" s="3">
        <v>0</v>
      </c>
      <c r="K151" s="3">
        <v>0</v>
      </c>
      <c r="L151" s="3">
        <f>ROUND((J151-K151),5)</f>
        <v>0</v>
      </c>
      <c r="M151" s="18">
        <f>ROUND(IF(K151=0, IF(J151=0, 0, 1), J151/K151),5)</f>
        <v>0</v>
      </c>
    </row>
    <row r="152" spans="1:13" x14ac:dyDescent="0.25">
      <c r="A152" s="1"/>
      <c r="B152" s="1"/>
      <c r="C152" s="1"/>
      <c r="D152" s="1"/>
      <c r="E152" s="1"/>
      <c r="F152" s="1"/>
      <c r="G152" s="1"/>
      <c r="H152" s="1" t="s">
        <v>232</v>
      </c>
      <c r="I152" s="1"/>
      <c r="J152" s="12">
        <f>ROUND(SUM(J147:J151),5)</f>
        <v>1936.86</v>
      </c>
      <c r="K152" s="12">
        <f>ROUND(SUM(K147:K151),5)</f>
        <v>20000</v>
      </c>
      <c r="L152" s="12">
        <f>ROUND((J152-K152),5)</f>
        <v>-18063.14</v>
      </c>
      <c r="M152" s="15">
        <f>ROUND(IF(K152=0, IF(J152=0, 0, 1), J152/K152),5)</f>
        <v>9.6839999999999996E-2</v>
      </c>
    </row>
    <row r="153" spans="1:13" x14ac:dyDescent="0.25">
      <c r="A153" s="1"/>
      <c r="B153" s="1"/>
      <c r="C153" s="1"/>
      <c r="D153" s="1"/>
      <c r="E153" s="1"/>
      <c r="F153" s="1"/>
      <c r="G153" s="1"/>
      <c r="H153" s="1" t="s">
        <v>233</v>
      </c>
      <c r="I153" s="1"/>
      <c r="J153" s="12">
        <v>217.24</v>
      </c>
      <c r="K153" s="12">
        <v>2000</v>
      </c>
      <c r="L153" s="12">
        <f>ROUND((J153-K153),5)</f>
        <v>-1782.76</v>
      </c>
      <c r="M153" s="15">
        <f>ROUND(IF(K153=0, IF(J153=0, 0, 1), J153/K153),5)</f>
        <v>0.10861999999999999</v>
      </c>
    </row>
    <row r="154" spans="1:13" x14ac:dyDescent="0.25">
      <c r="A154" s="1"/>
      <c r="B154" s="1"/>
      <c r="C154" s="1"/>
      <c r="D154" s="1"/>
      <c r="E154" s="1"/>
      <c r="F154" s="1"/>
      <c r="G154" s="1"/>
      <c r="H154" s="1" t="s">
        <v>234</v>
      </c>
      <c r="I154" s="1"/>
      <c r="J154" s="12">
        <v>179.98</v>
      </c>
      <c r="K154" s="12">
        <v>2200</v>
      </c>
      <c r="L154" s="12">
        <f>ROUND((J154-K154),5)</f>
        <v>-2020.02</v>
      </c>
      <c r="M154" s="15">
        <f>ROUND(IF(K154=0, IF(J154=0, 0, 1), J154/K154),5)</f>
        <v>8.1809999999999994E-2</v>
      </c>
    </row>
    <row r="155" spans="1:13" ht="15.75" thickBot="1" x14ac:dyDescent="0.3">
      <c r="A155" s="1"/>
      <c r="B155" s="1"/>
      <c r="C155" s="1"/>
      <c r="D155" s="1"/>
      <c r="E155" s="1"/>
      <c r="F155" s="1"/>
      <c r="G155" s="1"/>
      <c r="H155" s="1" t="s">
        <v>235</v>
      </c>
      <c r="I155" s="1"/>
      <c r="J155" s="3">
        <v>0</v>
      </c>
      <c r="K155" s="3">
        <v>0</v>
      </c>
      <c r="L155" s="3">
        <f>ROUND((J155-K155),5)</f>
        <v>0</v>
      </c>
      <c r="M155" s="18">
        <f>ROUND(IF(K155=0, IF(J155=0, 0, 1), J155/K155),5)</f>
        <v>0</v>
      </c>
    </row>
    <row r="156" spans="1:13" x14ac:dyDescent="0.25">
      <c r="A156" s="1"/>
      <c r="B156" s="1"/>
      <c r="C156" s="1"/>
      <c r="D156" s="1"/>
      <c r="E156" s="1"/>
      <c r="F156" s="1"/>
      <c r="G156" s="1" t="s">
        <v>236</v>
      </c>
      <c r="H156" s="1"/>
      <c r="I156" s="1"/>
      <c r="J156" s="12">
        <f>ROUND(J146+SUM(J152:J155),5)</f>
        <v>2334.08</v>
      </c>
      <c r="K156" s="12">
        <f>ROUND(K146+SUM(K152:K155),5)</f>
        <v>24200</v>
      </c>
      <c r="L156" s="12">
        <f>ROUND((J156-K156),5)</f>
        <v>-21865.919999999998</v>
      </c>
      <c r="M156" s="15">
        <f>ROUND(IF(K156=0, IF(J156=0, 0, 1), J156/K156),5)</f>
        <v>9.6449999999999994E-2</v>
      </c>
    </row>
    <row r="157" spans="1:13" x14ac:dyDescent="0.25">
      <c r="A157" s="1"/>
      <c r="B157" s="1"/>
      <c r="C157" s="1"/>
      <c r="D157" s="1"/>
      <c r="E157" s="1"/>
      <c r="F157" s="1"/>
      <c r="G157" s="1" t="s">
        <v>237</v>
      </c>
      <c r="H157" s="1"/>
      <c r="I157" s="1"/>
      <c r="J157" s="12">
        <v>183</v>
      </c>
      <c r="K157" s="12">
        <v>2073</v>
      </c>
      <c r="L157" s="12">
        <f>ROUND((J157-K157),5)</f>
        <v>-1890</v>
      </c>
      <c r="M157" s="15">
        <f>ROUND(IF(K157=0, IF(J157=0, 0, 1), J157/K157),5)</f>
        <v>8.8279999999999997E-2</v>
      </c>
    </row>
    <row r="158" spans="1:13" ht="15.75" thickBot="1" x14ac:dyDescent="0.3">
      <c r="A158" s="1"/>
      <c r="B158" s="1"/>
      <c r="C158" s="1"/>
      <c r="D158" s="1"/>
      <c r="E158" s="1"/>
      <c r="F158" s="1"/>
      <c r="G158" s="1" t="s">
        <v>238</v>
      </c>
      <c r="H158" s="1"/>
      <c r="I158" s="1"/>
      <c r="J158" s="3">
        <v>0</v>
      </c>
      <c r="K158" s="3">
        <v>0</v>
      </c>
      <c r="L158" s="3">
        <f>ROUND((J158-K158),5)</f>
        <v>0</v>
      </c>
      <c r="M158" s="18">
        <f>ROUND(IF(K158=0, IF(J158=0, 0, 1), J158/K158),5)</f>
        <v>0</v>
      </c>
    </row>
    <row r="159" spans="1:13" x14ac:dyDescent="0.25">
      <c r="A159" s="1"/>
      <c r="B159" s="1"/>
      <c r="C159" s="1"/>
      <c r="D159" s="1"/>
      <c r="E159" s="1"/>
      <c r="F159" s="1" t="s">
        <v>239</v>
      </c>
      <c r="G159" s="1"/>
      <c r="H159" s="1"/>
      <c r="I159" s="1"/>
      <c r="J159" s="12">
        <f>ROUND(SUM(J120:J121)+SUM(J136:J137)+J145+SUM(J156:J158),5)</f>
        <v>7615.13</v>
      </c>
      <c r="K159" s="12">
        <f>ROUND(SUM(K120:K121)+SUM(K136:K137)+K145+SUM(K156:K158),5)</f>
        <v>70462</v>
      </c>
      <c r="L159" s="12">
        <f>ROUND((J159-K159),5)</f>
        <v>-62846.87</v>
      </c>
      <c r="M159" s="15">
        <f>ROUND(IF(K159=0, IF(J159=0, 0, 1), J159/K159),5)</f>
        <v>0.10807</v>
      </c>
    </row>
    <row r="160" spans="1:13" ht="15.75" thickBot="1" x14ac:dyDescent="0.3">
      <c r="A160" s="1"/>
      <c r="B160" s="1"/>
      <c r="C160" s="1"/>
      <c r="D160" s="1"/>
      <c r="E160" s="1"/>
      <c r="F160" s="1" t="s">
        <v>240</v>
      </c>
      <c r="G160" s="1"/>
      <c r="H160" s="1"/>
      <c r="I160" s="1"/>
      <c r="J160" s="3">
        <v>0</v>
      </c>
      <c r="K160" s="3">
        <v>0</v>
      </c>
      <c r="L160" s="3">
        <f>ROUND((J160-K160),5)</f>
        <v>0</v>
      </c>
      <c r="M160" s="18">
        <f>ROUND(IF(K160=0, IF(J160=0, 0, 1), J160/K160),5)</f>
        <v>0</v>
      </c>
    </row>
    <row r="161" spans="1:13" x14ac:dyDescent="0.25">
      <c r="A161" s="1"/>
      <c r="B161" s="1"/>
      <c r="C161" s="1"/>
      <c r="D161" s="1"/>
      <c r="E161" s="1" t="s">
        <v>241</v>
      </c>
      <c r="F161" s="1"/>
      <c r="G161" s="1"/>
      <c r="H161" s="1"/>
      <c r="I161" s="1"/>
      <c r="J161" s="12">
        <f>ROUND(SUM(J42:J48)+J53+J61+J70+J112+J119+SUM(J159:J160),5)</f>
        <v>101458.75</v>
      </c>
      <c r="K161" s="12">
        <f>ROUND(SUM(K42:K48)+K53+K61+K70+K112+K119+SUM(K159:K160),5)</f>
        <v>1260240.33</v>
      </c>
      <c r="L161" s="12">
        <f>ROUND((J161-K161),5)</f>
        <v>-1158781.58</v>
      </c>
      <c r="M161" s="15">
        <f>ROUND(IF(K161=0, IF(J161=0, 0, 1), J161/K161),5)</f>
        <v>8.0509999999999998E-2</v>
      </c>
    </row>
    <row r="162" spans="1:13" x14ac:dyDescent="0.25">
      <c r="A162" s="1"/>
      <c r="B162" s="1"/>
      <c r="C162" s="1"/>
      <c r="D162" s="1"/>
      <c r="E162" s="1" t="s">
        <v>242</v>
      </c>
      <c r="F162" s="1"/>
      <c r="G162" s="1"/>
      <c r="H162" s="1"/>
      <c r="I162" s="1"/>
      <c r="J162" s="12"/>
      <c r="K162" s="12"/>
      <c r="L162" s="12"/>
      <c r="M162" s="15"/>
    </row>
    <row r="163" spans="1:13" x14ac:dyDescent="0.25">
      <c r="A163" s="1"/>
      <c r="B163" s="1"/>
      <c r="C163" s="1"/>
      <c r="D163" s="1"/>
      <c r="E163" s="1"/>
      <c r="F163" s="1" t="s">
        <v>243</v>
      </c>
      <c r="G163" s="1"/>
      <c r="H163" s="1"/>
      <c r="I163" s="1"/>
      <c r="J163" s="12">
        <v>25.5</v>
      </c>
      <c r="K163" s="12">
        <v>5000</v>
      </c>
      <c r="L163" s="12">
        <f>ROUND((J163-K163),5)</f>
        <v>-4974.5</v>
      </c>
      <c r="M163" s="15">
        <f>ROUND(IF(K163=0, IF(J163=0, 0, 1), J163/K163),5)</f>
        <v>5.1000000000000004E-3</v>
      </c>
    </row>
    <row r="164" spans="1:13" x14ac:dyDescent="0.25">
      <c r="A164" s="1"/>
      <c r="B164" s="1"/>
      <c r="C164" s="1"/>
      <c r="D164" s="1"/>
      <c r="E164" s="1"/>
      <c r="F164" s="1" t="s">
        <v>244</v>
      </c>
      <c r="G164" s="1"/>
      <c r="H164" s="1"/>
      <c r="I164" s="1"/>
      <c r="J164" s="12">
        <v>0</v>
      </c>
      <c r="K164" s="12">
        <v>1000</v>
      </c>
      <c r="L164" s="12">
        <f>ROUND((J164-K164),5)</f>
        <v>-1000</v>
      </c>
      <c r="M164" s="15">
        <f>ROUND(IF(K164=0, IF(J164=0, 0, 1), J164/K164),5)</f>
        <v>0</v>
      </c>
    </row>
    <row r="165" spans="1:13" ht="15.75" thickBot="1" x14ac:dyDescent="0.3">
      <c r="A165" s="1"/>
      <c r="B165" s="1"/>
      <c r="C165" s="1"/>
      <c r="D165" s="1"/>
      <c r="E165" s="1"/>
      <c r="F165" s="1" t="s">
        <v>245</v>
      </c>
      <c r="G165" s="1"/>
      <c r="H165" s="1"/>
      <c r="I165" s="1"/>
      <c r="J165" s="3">
        <v>0</v>
      </c>
      <c r="K165" s="3">
        <v>0</v>
      </c>
      <c r="L165" s="3">
        <f>ROUND((J165-K165),5)</f>
        <v>0</v>
      </c>
      <c r="M165" s="18">
        <f>ROUND(IF(K165=0, IF(J165=0, 0, 1), J165/K165),5)</f>
        <v>0</v>
      </c>
    </row>
    <row r="166" spans="1:13" x14ac:dyDescent="0.25">
      <c r="A166" s="1"/>
      <c r="B166" s="1"/>
      <c r="C166" s="1"/>
      <c r="D166" s="1"/>
      <c r="E166" s="1" t="s">
        <v>246</v>
      </c>
      <c r="F166" s="1"/>
      <c r="G166" s="1"/>
      <c r="H166" s="1"/>
      <c r="I166" s="1"/>
      <c r="J166" s="12">
        <f>ROUND(SUM(J162:J165),5)</f>
        <v>25.5</v>
      </c>
      <c r="K166" s="12">
        <f>ROUND(SUM(K162:K165),5)</f>
        <v>6000</v>
      </c>
      <c r="L166" s="12">
        <f>ROUND((J166-K166),5)</f>
        <v>-5974.5</v>
      </c>
      <c r="M166" s="15">
        <f>ROUND(IF(K166=0, IF(J166=0, 0, 1), J166/K166),5)</f>
        <v>4.2500000000000003E-3</v>
      </c>
    </row>
    <row r="167" spans="1:13" x14ac:dyDescent="0.25">
      <c r="A167" s="1"/>
      <c r="B167" s="1"/>
      <c r="C167" s="1"/>
      <c r="D167" s="1"/>
      <c r="E167" s="1" t="s">
        <v>247</v>
      </c>
      <c r="F167" s="1"/>
      <c r="G167" s="1"/>
      <c r="H167" s="1"/>
      <c r="I167" s="1"/>
      <c r="J167" s="12"/>
      <c r="K167" s="12"/>
      <c r="L167" s="12"/>
      <c r="M167" s="15"/>
    </row>
    <row r="168" spans="1:13" x14ac:dyDescent="0.25">
      <c r="A168" s="1"/>
      <c r="B168" s="1"/>
      <c r="C168" s="1"/>
      <c r="D168" s="1"/>
      <c r="E168" s="1"/>
      <c r="F168" s="1" t="s">
        <v>248</v>
      </c>
      <c r="G168" s="1"/>
      <c r="H168" s="1"/>
      <c r="I168" s="1"/>
      <c r="J168" s="12">
        <v>20.95</v>
      </c>
      <c r="K168" s="12">
        <v>8000</v>
      </c>
      <c r="L168" s="12">
        <f>ROUND((J168-K168),5)</f>
        <v>-7979.05</v>
      </c>
      <c r="M168" s="15">
        <f>ROUND(IF(K168=0, IF(J168=0, 0, 1), J168/K168),5)</f>
        <v>2.6199999999999999E-3</v>
      </c>
    </row>
    <row r="169" spans="1:13" x14ac:dyDescent="0.25">
      <c r="A169" s="1"/>
      <c r="B169" s="1"/>
      <c r="C169" s="1"/>
      <c r="D169" s="1"/>
      <c r="E169" s="1"/>
      <c r="F169" s="1" t="s">
        <v>249</v>
      </c>
      <c r="G169" s="1"/>
      <c r="H169" s="1"/>
      <c r="I169" s="1"/>
      <c r="J169" s="12">
        <v>1524.42</v>
      </c>
      <c r="K169" s="12">
        <v>11000</v>
      </c>
      <c r="L169" s="12">
        <f>ROUND((J169-K169),5)</f>
        <v>-9475.58</v>
      </c>
      <c r="M169" s="15">
        <f>ROUND(IF(K169=0, IF(J169=0, 0, 1), J169/K169),5)</f>
        <v>0.13858000000000001</v>
      </c>
    </row>
    <row r="170" spans="1:13" x14ac:dyDescent="0.25">
      <c r="A170" s="1"/>
      <c r="B170" s="1"/>
      <c r="C170" s="1"/>
      <c r="D170" s="1"/>
      <c r="E170" s="1"/>
      <c r="F170" s="1" t="s">
        <v>250</v>
      </c>
      <c r="G170" s="1"/>
      <c r="H170" s="1"/>
      <c r="I170" s="1"/>
      <c r="J170" s="12">
        <v>185.01</v>
      </c>
      <c r="K170" s="12">
        <v>1500</v>
      </c>
      <c r="L170" s="12">
        <f>ROUND((J170-K170),5)</f>
        <v>-1314.99</v>
      </c>
      <c r="M170" s="15">
        <f>ROUND(IF(K170=0, IF(J170=0, 0, 1), J170/K170),5)</f>
        <v>0.12334000000000001</v>
      </c>
    </row>
    <row r="171" spans="1:13" x14ac:dyDescent="0.25">
      <c r="A171" s="1"/>
      <c r="B171" s="1"/>
      <c r="C171" s="1"/>
      <c r="D171" s="1"/>
      <c r="E171" s="1"/>
      <c r="F171" s="1" t="s">
        <v>251</v>
      </c>
      <c r="G171" s="1"/>
      <c r="H171" s="1"/>
      <c r="I171" s="1"/>
      <c r="J171" s="12">
        <v>0</v>
      </c>
      <c r="K171" s="12">
        <v>5000</v>
      </c>
      <c r="L171" s="12">
        <f>ROUND((J171-K171),5)</f>
        <v>-5000</v>
      </c>
      <c r="M171" s="15">
        <f>ROUND(IF(K171=0, IF(J171=0, 0, 1), J171/K171),5)</f>
        <v>0</v>
      </c>
    </row>
    <row r="172" spans="1:13" x14ac:dyDescent="0.25">
      <c r="A172" s="1"/>
      <c r="B172" s="1"/>
      <c r="C172" s="1"/>
      <c r="D172" s="1"/>
      <c r="E172" s="1"/>
      <c r="F172" s="1" t="s">
        <v>252</v>
      </c>
      <c r="G172" s="1"/>
      <c r="H172" s="1"/>
      <c r="I172" s="1"/>
      <c r="J172" s="12">
        <v>0</v>
      </c>
      <c r="K172" s="12">
        <v>0</v>
      </c>
      <c r="L172" s="12">
        <f>ROUND((J172-K172),5)</f>
        <v>0</v>
      </c>
      <c r="M172" s="15">
        <f>ROUND(IF(K172=0, IF(J172=0, 0, 1), J172/K172),5)</f>
        <v>0</v>
      </c>
    </row>
    <row r="173" spans="1:13" ht="15.75" thickBot="1" x14ac:dyDescent="0.3">
      <c r="A173" s="1"/>
      <c r="B173" s="1"/>
      <c r="C173" s="1"/>
      <c r="D173" s="1"/>
      <c r="E173" s="1"/>
      <c r="F173" s="1" t="s">
        <v>253</v>
      </c>
      <c r="G173" s="1"/>
      <c r="H173" s="1"/>
      <c r="I173" s="1"/>
      <c r="J173" s="3">
        <v>0</v>
      </c>
      <c r="K173" s="3">
        <v>0</v>
      </c>
      <c r="L173" s="3">
        <f>ROUND((J173-K173),5)</f>
        <v>0</v>
      </c>
      <c r="M173" s="18">
        <f>ROUND(IF(K173=0, IF(J173=0, 0, 1), J173/K173),5)</f>
        <v>0</v>
      </c>
    </row>
    <row r="174" spans="1:13" x14ac:dyDescent="0.25">
      <c r="A174" s="1"/>
      <c r="B174" s="1"/>
      <c r="C174" s="1"/>
      <c r="D174" s="1"/>
      <c r="E174" s="1" t="s">
        <v>254</v>
      </c>
      <c r="F174" s="1"/>
      <c r="G174" s="1"/>
      <c r="H174" s="1"/>
      <c r="I174" s="1"/>
      <c r="J174" s="12">
        <f>ROUND(SUM(J167:J173),5)</f>
        <v>1730.38</v>
      </c>
      <c r="K174" s="12">
        <f>ROUND(SUM(K167:K173),5)</f>
        <v>25500</v>
      </c>
      <c r="L174" s="12">
        <f>ROUND((J174-K174),5)</f>
        <v>-23769.62</v>
      </c>
      <c r="M174" s="15">
        <f>ROUND(IF(K174=0, IF(J174=0, 0, 1), J174/K174),5)</f>
        <v>6.7860000000000004E-2</v>
      </c>
    </row>
    <row r="175" spans="1:13" x14ac:dyDescent="0.25">
      <c r="A175" s="1"/>
      <c r="B175" s="1"/>
      <c r="C175" s="1"/>
      <c r="D175" s="1"/>
      <c r="E175" s="1" t="s">
        <v>255</v>
      </c>
      <c r="F175" s="1"/>
      <c r="G175" s="1"/>
      <c r="H175" s="1"/>
      <c r="I175" s="1"/>
      <c r="J175" s="12"/>
      <c r="K175" s="12"/>
      <c r="L175" s="12"/>
      <c r="M175" s="15"/>
    </row>
    <row r="176" spans="1:13" x14ac:dyDescent="0.25">
      <c r="A176" s="1"/>
      <c r="B176" s="1"/>
      <c r="C176" s="1"/>
      <c r="D176" s="1"/>
      <c r="E176" s="1"/>
      <c r="F176" s="1" t="s">
        <v>256</v>
      </c>
      <c r="G176" s="1"/>
      <c r="H176" s="1"/>
      <c r="I176" s="1"/>
      <c r="J176" s="12">
        <v>0</v>
      </c>
      <c r="K176" s="12">
        <v>0</v>
      </c>
      <c r="L176" s="12">
        <f>ROUND((J176-K176),5)</f>
        <v>0</v>
      </c>
      <c r="M176" s="15">
        <f>ROUND(IF(K176=0, IF(J176=0, 0, 1), J176/K176),5)</f>
        <v>0</v>
      </c>
    </row>
    <row r="177" spans="1:13" x14ac:dyDescent="0.25">
      <c r="A177" s="1"/>
      <c r="B177" s="1"/>
      <c r="C177" s="1"/>
      <c r="D177" s="1"/>
      <c r="E177" s="1"/>
      <c r="F177" s="1" t="s">
        <v>257</v>
      </c>
      <c r="G177" s="1"/>
      <c r="H177" s="1"/>
      <c r="I177" s="1"/>
      <c r="J177" s="12">
        <v>0</v>
      </c>
      <c r="K177" s="12">
        <v>1000</v>
      </c>
      <c r="L177" s="12">
        <f>ROUND((J177-K177),5)</f>
        <v>-1000</v>
      </c>
      <c r="M177" s="15">
        <f>ROUND(IF(K177=0, IF(J177=0, 0, 1), J177/K177),5)</f>
        <v>0</v>
      </c>
    </row>
    <row r="178" spans="1:13" x14ac:dyDescent="0.25">
      <c r="A178" s="1"/>
      <c r="B178" s="1"/>
      <c r="C178" s="1"/>
      <c r="D178" s="1"/>
      <c r="E178" s="1"/>
      <c r="F178" s="1" t="s">
        <v>258</v>
      </c>
      <c r="G178" s="1"/>
      <c r="H178" s="1"/>
      <c r="I178" s="1"/>
      <c r="J178" s="12">
        <v>624.20000000000005</v>
      </c>
      <c r="K178" s="12">
        <v>8500</v>
      </c>
      <c r="L178" s="12">
        <f>ROUND((J178-K178),5)</f>
        <v>-7875.8</v>
      </c>
      <c r="M178" s="15">
        <f>ROUND(IF(K178=0, IF(J178=0, 0, 1), J178/K178),5)</f>
        <v>7.3440000000000005E-2</v>
      </c>
    </row>
    <row r="179" spans="1:13" x14ac:dyDescent="0.25">
      <c r="A179" s="1"/>
      <c r="B179" s="1"/>
      <c r="C179" s="1"/>
      <c r="D179" s="1"/>
      <c r="E179" s="1"/>
      <c r="F179" s="1" t="s">
        <v>259</v>
      </c>
      <c r="G179" s="1"/>
      <c r="H179" s="1"/>
      <c r="I179" s="1"/>
      <c r="J179" s="12"/>
      <c r="K179" s="12"/>
      <c r="L179" s="1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260</v>
      </c>
      <c r="H180" s="1"/>
      <c r="I180" s="1"/>
      <c r="J180" s="12">
        <v>0</v>
      </c>
      <c r="K180" s="12">
        <v>6000</v>
      </c>
      <c r="L180" s="12">
        <f>ROUND((J180-K180),5)</f>
        <v>-6000</v>
      </c>
      <c r="M180" s="15">
        <f>ROUND(IF(K180=0, IF(J180=0, 0, 1), J180/K180),5)</f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261</v>
      </c>
      <c r="H181" s="1"/>
      <c r="I181" s="1"/>
      <c r="J181" s="12">
        <v>0</v>
      </c>
      <c r="K181" s="12">
        <v>11208</v>
      </c>
      <c r="L181" s="12">
        <f>ROUND((J181-K181),5)</f>
        <v>-11208</v>
      </c>
      <c r="M181" s="15">
        <f>ROUND(IF(K181=0, IF(J181=0, 0, 1), J181/K181),5)</f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262</v>
      </c>
      <c r="H182" s="1"/>
      <c r="I182" s="1"/>
      <c r="J182" s="12">
        <v>0</v>
      </c>
      <c r="K182" s="12">
        <v>10000</v>
      </c>
      <c r="L182" s="12">
        <f>ROUND((J182-K182),5)</f>
        <v>-10000</v>
      </c>
      <c r="M182" s="15">
        <f>ROUND(IF(K182=0, IF(J182=0, 0, 1), J182/K182),5)</f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263</v>
      </c>
      <c r="H183" s="1"/>
      <c r="I183" s="1"/>
      <c r="J183" s="12">
        <v>14147.63</v>
      </c>
      <c r="K183" s="12">
        <v>24832</v>
      </c>
      <c r="L183" s="12">
        <f>ROUND((J183-K183),5)</f>
        <v>-10684.37</v>
      </c>
      <c r="M183" s="15">
        <f>ROUND(IF(K183=0, IF(J183=0, 0, 1), J183/K183),5)</f>
        <v>0.56972999999999996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264</v>
      </c>
      <c r="H184" s="1"/>
      <c r="I184" s="1"/>
      <c r="J184" s="12">
        <v>0</v>
      </c>
      <c r="K184" s="12">
        <v>1500</v>
      </c>
      <c r="L184" s="12">
        <f>ROUND((J184-K184),5)</f>
        <v>-1500</v>
      </c>
      <c r="M184" s="15">
        <f>ROUND(IF(K184=0, IF(J184=0, 0, 1), J184/K184),5)</f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265</v>
      </c>
      <c r="H185" s="1"/>
      <c r="I185" s="1"/>
      <c r="J185" s="12">
        <v>0</v>
      </c>
      <c r="K185" s="12">
        <v>2000</v>
      </c>
      <c r="L185" s="12">
        <f>ROUND((J185-K185),5)</f>
        <v>-2000</v>
      </c>
      <c r="M185" s="15">
        <f>ROUND(IF(K185=0, IF(J185=0, 0, 1), J185/K185),5)</f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266</v>
      </c>
      <c r="H186" s="1"/>
      <c r="I186" s="1"/>
      <c r="J186" s="12">
        <v>387.42</v>
      </c>
      <c r="K186" s="12">
        <v>3600</v>
      </c>
      <c r="L186" s="12">
        <f>ROUND((J186-K186),5)</f>
        <v>-3212.58</v>
      </c>
      <c r="M186" s="15">
        <f>ROUND(IF(K186=0, IF(J186=0, 0, 1), J186/K186),5)</f>
        <v>0.10761999999999999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267</v>
      </c>
      <c r="H187" s="1"/>
      <c r="I187" s="1"/>
      <c r="J187" s="12">
        <v>0</v>
      </c>
      <c r="K187" s="12">
        <v>3000</v>
      </c>
      <c r="L187" s="12">
        <f>ROUND((J187-K187),5)</f>
        <v>-3000</v>
      </c>
      <c r="M187" s="15">
        <f>ROUND(IF(K187=0, IF(J187=0, 0, 1), J187/K187),5)</f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268</v>
      </c>
      <c r="H188" s="1"/>
      <c r="I188" s="1"/>
      <c r="J188" s="12">
        <v>0</v>
      </c>
      <c r="K188" s="12">
        <v>1000</v>
      </c>
      <c r="L188" s="12">
        <f>ROUND((J188-K188),5)</f>
        <v>-1000</v>
      </c>
      <c r="M188" s="15">
        <f>ROUND(IF(K188=0, IF(J188=0, 0, 1), J188/K188),5)</f>
        <v>0</v>
      </c>
    </row>
    <row r="189" spans="1:13" ht="15.75" thickBot="1" x14ac:dyDescent="0.3">
      <c r="A189" s="1"/>
      <c r="B189" s="1"/>
      <c r="C189" s="1"/>
      <c r="D189" s="1"/>
      <c r="E189" s="1"/>
      <c r="F189" s="1"/>
      <c r="G189" s="1" t="s">
        <v>269</v>
      </c>
      <c r="H189" s="1"/>
      <c r="I189" s="1"/>
      <c r="J189" s="3">
        <v>0</v>
      </c>
      <c r="K189" s="3">
        <v>0</v>
      </c>
      <c r="L189" s="3">
        <f>ROUND((J189-K189),5)</f>
        <v>0</v>
      </c>
      <c r="M189" s="18">
        <f>ROUND(IF(K189=0, IF(J189=0, 0, 1), J189/K189),5)</f>
        <v>0</v>
      </c>
    </row>
    <row r="190" spans="1:13" x14ac:dyDescent="0.25">
      <c r="A190" s="1"/>
      <c r="B190" s="1"/>
      <c r="C190" s="1"/>
      <c r="D190" s="1"/>
      <c r="E190" s="1"/>
      <c r="F190" s="1" t="s">
        <v>270</v>
      </c>
      <c r="G190" s="1"/>
      <c r="H190" s="1"/>
      <c r="I190" s="1"/>
      <c r="J190" s="12">
        <f>ROUND(SUM(J179:J189),5)</f>
        <v>14535.05</v>
      </c>
      <c r="K190" s="12">
        <f>ROUND(SUM(K179:K189),5)</f>
        <v>63140</v>
      </c>
      <c r="L190" s="12">
        <f>ROUND((J190-K190),5)</f>
        <v>-48604.95</v>
      </c>
      <c r="M190" s="15">
        <f>ROUND(IF(K190=0, IF(J190=0, 0, 1), J190/K190),5)</f>
        <v>0.23019999999999999</v>
      </c>
    </row>
    <row r="191" spans="1:13" x14ac:dyDescent="0.25">
      <c r="A191" s="1"/>
      <c r="B191" s="1"/>
      <c r="C191" s="1"/>
      <c r="D191" s="1"/>
      <c r="E191" s="1"/>
      <c r="F191" s="1" t="s">
        <v>271</v>
      </c>
      <c r="G191" s="1"/>
      <c r="H191" s="1"/>
      <c r="I191" s="1"/>
      <c r="J191" s="12"/>
      <c r="K191" s="12"/>
      <c r="L191" s="12"/>
      <c r="M191" s="15"/>
    </row>
    <row r="192" spans="1:13" x14ac:dyDescent="0.25">
      <c r="A192" s="1"/>
      <c r="B192" s="1"/>
      <c r="C192" s="1"/>
      <c r="D192" s="1"/>
      <c r="E192" s="1"/>
      <c r="F192" s="1"/>
      <c r="G192" s="1" t="s">
        <v>272</v>
      </c>
      <c r="H192" s="1"/>
      <c r="I192" s="1"/>
      <c r="J192" s="12">
        <v>82.03</v>
      </c>
      <c r="K192" s="12">
        <v>0</v>
      </c>
      <c r="L192" s="12">
        <f>ROUND((J192-K192),5)</f>
        <v>82.03</v>
      </c>
      <c r="M192" s="15">
        <f>ROUND(IF(K192=0, IF(J192=0, 0, 1), J192/K192),5)</f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273</v>
      </c>
      <c r="H193" s="1"/>
      <c r="I193" s="1"/>
      <c r="J193" s="12">
        <v>0</v>
      </c>
      <c r="K193" s="12">
        <v>0</v>
      </c>
      <c r="L193" s="12">
        <f>ROUND((J193-K193),5)</f>
        <v>0</v>
      </c>
      <c r="M193" s="15">
        <f>ROUND(IF(K193=0, IF(J193=0, 0, 1), J193/K193),5)</f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274</v>
      </c>
      <c r="H194" s="1"/>
      <c r="I194" s="1"/>
      <c r="J194" s="12">
        <v>0</v>
      </c>
      <c r="K194" s="12">
        <v>0</v>
      </c>
      <c r="L194" s="12">
        <f>ROUND((J194-K194),5)</f>
        <v>0</v>
      </c>
      <c r="M194" s="15">
        <f>ROUND(IF(K194=0, IF(J194=0, 0, 1), J194/K194),5)</f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275</v>
      </c>
      <c r="H195" s="1"/>
      <c r="I195" s="1"/>
      <c r="J195" s="12">
        <v>0</v>
      </c>
      <c r="K195" s="12">
        <v>0</v>
      </c>
      <c r="L195" s="12">
        <f>ROUND((J195-K195),5)</f>
        <v>0</v>
      </c>
      <c r="M195" s="15">
        <f>ROUND(IF(K195=0, IF(J195=0, 0, 1), J195/K195),5)</f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276</v>
      </c>
      <c r="H196" s="1"/>
      <c r="I196" s="1"/>
      <c r="J196" s="12">
        <v>655.52</v>
      </c>
      <c r="K196" s="12">
        <v>0</v>
      </c>
      <c r="L196" s="12">
        <f>ROUND((J196-K196),5)</f>
        <v>655.52</v>
      </c>
      <c r="M196" s="15">
        <f>ROUND(IF(K196=0, IF(J196=0, 0, 1), J196/K196),5)</f>
        <v>1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277</v>
      </c>
      <c r="H197" s="1"/>
      <c r="I197" s="1"/>
      <c r="J197" s="12">
        <v>0</v>
      </c>
      <c r="K197" s="12">
        <v>0</v>
      </c>
      <c r="L197" s="12">
        <f>ROUND((J197-K197),5)</f>
        <v>0</v>
      </c>
      <c r="M197" s="15">
        <f>ROUND(IF(K197=0, IF(J197=0, 0, 1), J197/K197),5)</f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278</v>
      </c>
      <c r="H198" s="1"/>
      <c r="I198" s="1"/>
      <c r="J198" s="12">
        <v>32.18</v>
      </c>
      <c r="K198" s="12">
        <v>0</v>
      </c>
      <c r="L198" s="12">
        <f>ROUND((J198-K198),5)</f>
        <v>32.18</v>
      </c>
      <c r="M198" s="15">
        <f>ROUND(IF(K198=0, IF(J198=0, 0, 1), J198/K198),5)</f>
        <v>1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279</v>
      </c>
      <c r="H199" s="1"/>
      <c r="I199" s="1"/>
      <c r="J199" s="12">
        <v>0</v>
      </c>
      <c r="K199" s="12">
        <v>0</v>
      </c>
      <c r="L199" s="12">
        <f>ROUND((J199-K199),5)</f>
        <v>0</v>
      </c>
      <c r="M199" s="15">
        <f>ROUND(IF(K199=0, IF(J199=0, 0, 1), J199/K199),5)</f>
        <v>0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280</v>
      </c>
      <c r="H200" s="1"/>
      <c r="I200" s="1"/>
      <c r="J200" s="12">
        <v>58.78</v>
      </c>
      <c r="K200" s="12">
        <v>0</v>
      </c>
      <c r="L200" s="12">
        <f>ROUND((J200-K200),5)</f>
        <v>58.78</v>
      </c>
      <c r="M200" s="15">
        <f>ROUND(IF(K200=0, IF(J200=0, 0, 1), J200/K200),5)</f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281</v>
      </c>
      <c r="H201" s="1"/>
      <c r="I201" s="1"/>
      <c r="J201" s="12">
        <v>136.04</v>
      </c>
      <c r="K201" s="12">
        <v>0</v>
      </c>
      <c r="L201" s="12">
        <f>ROUND((J201-K201),5)</f>
        <v>136.04</v>
      </c>
      <c r="M201" s="15">
        <f>ROUND(IF(K201=0, IF(J201=0, 0, 1), J201/K201),5)</f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282</v>
      </c>
      <c r="H202" s="1"/>
      <c r="I202" s="1"/>
      <c r="J202" s="12">
        <v>0</v>
      </c>
      <c r="K202" s="12">
        <v>0</v>
      </c>
      <c r="L202" s="12">
        <f>ROUND((J202-K202),5)</f>
        <v>0</v>
      </c>
      <c r="M202" s="15">
        <f>ROUND(IF(K202=0, IF(J202=0, 0, 1), J202/K202),5)</f>
        <v>0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283</v>
      </c>
      <c r="H203" s="1"/>
      <c r="I203" s="1"/>
      <c r="J203" s="12">
        <v>0</v>
      </c>
      <c r="K203" s="12">
        <v>0</v>
      </c>
      <c r="L203" s="12">
        <f>ROUND((J203-K203),5)</f>
        <v>0</v>
      </c>
      <c r="M203" s="15">
        <f>ROUND(IF(K203=0, IF(J203=0, 0, 1), J203/K203),5)</f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284</v>
      </c>
      <c r="H204" s="1"/>
      <c r="I204" s="1"/>
      <c r="J204" s="12">
        <v>93.33</v>
      </c>
      <c r="K204" s="12">
        <v>0</v>
      </c>
      <c r="L204" s="12">
        <f>ROUND((J204-K204),5)</f>
        <v>93.33</v>
      </c>
      <c r="M204" s="15">
        <f>ROUND(IF(K204=0, IF(J204=0, 0, 1), J204/K204),5)</f>
        <v>1</v>
      </c>
    </row>
    <row r="205" spans="1:13" x14ac:dyDescent="0.25">
      <c r="A205" s="1"/>
      <c r="B205" s="1"/>
      <c r="C205" s="1"/>
      <c r="D205" s="1"/>
      <c r="E205" s="1"/>
      <c r="F205" s="1"/>
      <c r="G205" s="1" t="s">
        <v>285</v>
      </c>
      <c r="H205" s="1"/>
      <c r="I205" s="1"/>
      <c r="J205" s="12">
        <v>7.48</v>
      </c>
      <c r="K205" s="12">
        <v>0</v>
      </c>
      <c r="L205" s="12">
        <f>ROUND((J205-K205),5)</f>
        <v>7.48</v>
      </c>
      <c r="M205" s="15">
        <f>ROUND(IF(K205=0, IF(J205=0, 0, 1), J205/K205),5)</f>
        <v>1</v>
      </c>
    </row>
    <row r="206" spans="1:13" x14ac:dyDescent="0.25">
      <c r="A206" s="1"/>
      <c r="B206" s="1"/>
      <c r="C206" s="1"/>
      <c r="D206" s="1"/>
      <c r="E206" s="1"/>
      <c r="F206" s="1"/>
      <c r="G206" s="1" t="s">
        <v>286</v>
      </c>
      <c r="H206" s="1"/>
      <c r="I206" s="1"/>
      <c r="J206" s="12">
        <v>0</v>
      </c>
      <c r="K206" s="12">
        <v>0</v>
      </c>
      <c r="L206" s="12">
        <f>ROUND((J206-K206),5)</f>
        <v>0</v>
      </c>
      <c r="M206" s="15">
        <f>ROUND(IF(K206=0, IF(J206=0, 0, 1), J206/K206),5)</f>
        <v>0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287</v>
      </c>
      <c r="H207" s="1"/>
      <c r="I207" s="1"/>
      <c r="J207" s="12">
        <v>446.08</v>
      </c>
      <c r="K207" s="12">
        <v>0</v>
      </c>
      <c r="L207" s="12">
        <f>ROUND((J207-K207),5)</f>
        <v>446.08</v>
      </c>
      <c r="M207" s="15">
        <f>ROUND(IF(K207=0, IF(J207=0, 0, 1), J207/K207),5)</f>
        <v>1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288</v>
      </c>
      <c r="H208" s="1"/>
      <c r="I208" s="1"/>
      <c r="J208" s="12">
        <v>200</v>
      </c>
      <c r="K208" s="12">
        <v>0</v>
      </c>
      <c r="L208" s="12">
        <f>ROUND((J208-K208),5)</f>
        <v>200</v>
      </c>
      <c r="M208" s="15">
        <f>ROUND(IF(K208=0, IF(J208=0, 0, 1), J208/K208),5)</f>
        <v>1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289</v>
      </c>
      <c r="H209" s="1"/>
      <c r="I209" s="1"/>
      <c r="J209" s="12">
        <v>0</v>
      </c>
      <c r="K209" s="12">
        <v>0</v>
      </c>
      <c r="L209" s="12">
        <f>ROUND((J209-K209),5)</f>
        <v>0</v>
      </c>
      <c r="M209" s="15">
        <f>ROUND(IF(K209=0, IF(J209=0, 0, 1), J209/K209),5)</f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290</v>
      </c>
      <c r="H210" s="1"/>
      <c r="I210" s="1"/>
      <c r="J210" s="12">
        <v>0</v>
      </c>
      <c r="K210" s="12">
        <v>0</v>
      </c>
      <c r="L210" s="12">
        <f>ROUND((J210-K210),5)</f>
        <v>0</v>
      </c>
      <c r="M210" s="15">
        <f>ROUND(IF(K210=0, IF(J210=0, 0, 1), J210/K210),5)</f>
        <v>0</v>
      </c>
    </row>
    <row r="211" spans="1:13" x14ac:dyDescent="0.25">
      <c r="A211" s="1"/>
      <c r="B211" s="1"/>
      <c r="C211" s="1"/>
      <c r="D211" s="1"/>
      <c r="E211" s="1"/>
      <c r="F211" s="1"/>
      <c r="G211" s="1" t="s">
        <v>291</v>
      </c>
      <c r="H211" s="1"/>
      <c r="I211" s="1"/>
      <c r="J211" s="12">
        <v>0</v>
      </c>
      <c r="K211" s="12">
        <v>0</v>
      </c>
      <c r="L211" s="12">
        <f>ROUND((J211-K211),5)</f>
        <v>0</v>
      </c>
      <c r="M211" s="15">
        <f>ROUND(IF(K211=0, IF(J211=0, 0, 1), J211/K211),5)</f>
        <v>0</v>
      </c>
    </row>
    <row r="212" spans="1:13" x14ac:dyDescent="0.25">
      <c r="A212" s="1"/>
      <c r="B212" s="1"/>
      <c r="C212" s="1"/>
      <c r="D212" s="1"/>
      <c r="E212" s="1"/>
      <c r="F212" s="1"/>
      <c r="G212" s="1" t="s">
        <v>292</v>
      </c>
      <c r="H212" s="1"/>
      <c r="I212" s="1"/>
      <c r="J212" s="12">
        <v>0</v>
      </c>
      <c r="K212" s="12">
        <v>0</v>
      </c>
      <c r="L212" s="12">
        <f>ROUND((J212-K212),5)</f>
        <v>0</v>
      </c>
      <c r="M212" s="15">
        <f>ROUND(IF(K212=0, IF(J212=0, 0, 1), J212/K212),5)</f>
        <v>0</v>
      </c>
    </row>
    <row r="213" spans="1:13" x14ac:dyDescent="0.25">
      <c r="A213" s="1"/>
      <c r="B213" s="1"/>
      <c r="C213" s="1"/>
      <c r="D213" s="1"/>
      <c r="E213" s="1"/>
      <c r="F213" s="1"/>
      <c r="G213" s="1" t="s">
        <v>293</v>
      </c>
      <c r="H213" s="1"/>
      <c r="I213" s="1"/>
      <c r="J213" s="12">
        <v>31.56</v>
      </c>
      <c r="K213" s="12">
        <v>0</v>
      </c>
      <c r="L213" s="12">
        <f>ROUND((J213-K213),5)</f>
        <v>31.56</v>
      </c>
      <c r="M213" s="15">
        <f>ROUND(IF(K213=0, IF(J213=0, 0, 1), J213/K213),5)</f>
        <v>1</v>
      </c>
    </row>
    <row r="214" spans="1:13" x14ac:dyDescent="0.25">
      <c r="A214" s="1"/>
      <c r="B214" s="1"/>
      <c r="C214" s="1"/>
      <c r="D214" s="1"/>
      <c r="E214" s="1"/>
      <c r="F214" s="1"/>
      <c r="G214" s="1" t="s">
        <v>294</v>
      </c>
      <c r="H214" s="1"/>
      <c r="I214" s="1"/>
      <c r="J214" s="12">
        <v>294.43</v>
      </c>
      <c r="K214" s="12">
        <v>0</v>
      </c>
      <c r="L214" s="12">
        <f>ROUND((J214-K214),5)</f>
        <v>294.43</v>
      </c>
      <c r="M214" s="15">
        <f>ROUND(IF(K214=0, IF(J214=0, 0, 1), J214/K214),5)</f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295</v>
      </c>
      <c r="H215" s="1"/>
      <c r="I215" s="1"/>
      <c r="J215" s="12">
        <v>9.8800000000000008</v>
      </c>
      <c r="K215" s="12">
        <v>0</v>
      </c>
      <c r="L215" s="12">
        <f>ROUND((J215-K215),5)</f>
        <v>9.8800000000000008</v>
      </c>
      <c r="M215" s="15">
        <f>ROUND(IF(K215=0, IF(J215=0, 0, 1), J215/K215),5)</f>
        <v>1</v>
      </c>
    </row>
    <row r="216" spans="1:13" x14ac:dyDescent="0.25">
      <c r="A216" s="1"/>
      <c r="B216" s="1"/>
      <c r="C216" s="1"/>
      <c r="D216" s="1"/>
      <c r="E216" s="1"/>
      <c r="F216" s="1"/>
      <c r="G216" s="1" t="s">
        <v>296</v>
      </c>
      <c r="H216" s="1"/>
      <c r="I216" s="1"/>
      <c r="J216" s="12">
        <v>0</v>
      </c>
      <c r="K216" s="12">
        <v>0</v>
      </c>
      <c r="L216" s="12">
        <f>ROUND((J216-K216),5)</f>
        <v>0</v>
      </c>
      <c r="M216" s="15">
        <f>ROUND(IF(K216=0, IF(J216=0, 0, 1), J216/K216),5)</f>
        <v>0</v>
      </c>
    </row>
    <row r="217" spans="1:13" ht="15.75" thickBot="1" x14ac:dyDescent="0.3">
      <c r="A217" s="1"/>
      <c r="B217" s="1"/>
      <c r="C217" s="1"/>
      <c r="D217" s="1"/>
      <c r="E217" s="1"/>
      <c r="F217" s="1"/>
      <c r="G217" s="1" t="s">
        <v>297</v>
      </c>
      <c r="H217" s="1"/>
      <c r="I217" s="1"/>
      <c r="J217" s="3">
        <v>60</v>
      </c>
      <c r="K217" s="3">
        <v>30000</v>
      </c>
      <c r="L217" s="3">
        <f>ROUND((J217-K217),5)</f>
        <v>-29940</v>
      </c>
      <c r="M217" s="18">
        <f>ROUND(IF(K217=0, IF(J217=0, 0, 1), J217/K217),5)</f>
        <v>2E-3</v>
      </c>
    </row>
    <row r="218" spans="1:13" x14ac:dyDescent="0.25">
      <c r="A218" s="1"/>
      <c r="B218" s="1"/>
      <c r="C218" s="1"/>
      <c r="D218" s="1"/>
      <c r="E218" s="1"/>
      <c r="F218" s="1" t="s">
        <v>298</v>
      </c>
      <c r="G218" s="1"/>
      <c r="H218" s="1"/>
      <c r="I218" s="1"/>
      <c r="J218" s="12">
        <f>ROUND(SUM(J191:J217),5)</f>
        <v>2107.31</v>
      </c>
      <c r="K218" s="12">
        <f>ROUND(SUM(K191:K217),5)</f>
        <v>30000</v>
      </c>
      <c r="L218" s="12">
        <f>ROUND((J218-K218),5)</f>
        <v>-27892.69</v>
      </c>
      <c r="M218" s="15">
        <f>ROUND(IF(K218=0, IF(J218=0, 0, 1), J218/K218),5)</f>
        <v>7.0239999999999997E-2</v>
      </c>
    </row>
    <row r="219" spans="1:13" ht="15.75" thickBot="1" x14ac:dyDescent="0.3">
      <c r="A219" s="1"/>
      <c r="B219" s="1"/>
      <c r="C219" s="1"/>
      <c r="D219" s="1"/>
      <c r="E219" s="1"/>
      <c r="F219" s="1" t="s">
        <v>299</v>
      </c>
      <c r="G219" s="1"/>
      <c r="H219" s="1"/>
      <c r="I219" s="1"/>
      <c r="J219" s="3">
        <v>0</v>
      </c>
      <c r="K219" s="3">
        <v>0</v>
      </c>
      <c r="L219" s="3">
        <f>ROUND((J219-K219),5)</f>
        <v>0</v>
      </c>
      <c r="M219" s="18">
        <f>ROUND(IF(K219=0, IF(J219=0, 0, 1), J219/K219),5)</f>
        <v>0</v>
      </c>
    </row>
    <row r="220" spans="1:13" x14ac:dyDescent="0.25">
      <c r="A220" s="1"/>
      <c r="B220" s="1"/>
      <c r="C220" s="1"/>
      <c r="D220" s="1"/>
      <c r="E220" s="1" t="s">
        <v>300</v>
      </c>
      <c r="F220" s="1"/>
      <c r="G220" s="1"/>
      <c r="H220" s="1"/>
      <c r="I220" s="1"/>
      <c r="J220" s="12">
        <f>ROUND(SUM(J175:J178)+J190+SUM(J218:J219),5)</f>
        <v>17266.560000000001</v>
      </c>
      <c r="K220" s="12">
        <f>ROUND(SUM(K175:K178)+K190+SUM(K218:K219),5)</f>
        <v>102640</v>
      </c>
      <c r="L220" s="12">
        <f>ROUND((J220-K220),5)</f>
        <v>-85373.440000000002</v>
      </c>
      <c r="M220" s="15">
        <f>ROUND(IF(K220=0, IF(J220=0, 0, 1), J220/K220),5)</f>
        <v>0.16822000000000001</v>
      </c>
    </row>
    <row r="221" spans="1:13" x14ac:dyDescent="0.25">
      <c r="A221" s="1"/>
      <c r="B221" s="1"/>
      <c r="C221" s="1"/>
      <c r="D221" s="1"/>
      <c r="E221" s="1" t="s">
        <v>301</v>
      </c>
      <c r="F221" s="1"/>
      <c r="G221" s="1"/>
      <c r="H221" s="1"/>
      <c r="I221" s="1"/>
      <c r="J221" s="12"/>
      <c r="K221" s="12"/>
      <c r="L221" s="12"/>
      <c r="M221" s="15"/>
    </row>
    <row r="222" spans="1:13" x14ac:dyDescent="0.25">
      <c r="A222" s="1"/>
      <c r="B222" s="1"/>
      <c r="C222" s="1"/>
      <c r="D222" s="1"/>
      <c r="E222" s="1"/>
      <c r="F222" s="1" t="s">
        <v>302</v>
      </c>
      <c r="G222" s="1"/>
      <c r="H222" s="1"/>
      <c r="I222" s="1"/>
      <c r="J222" s="12">
        <v>0</v>
      </c>
      <c r="K222" s="12">
        <v>6699</v>
      </c>
      <c r="L222" s="12">
        <f>ROUND((J222-K222),5)</f>
        <v>-6699</v>
      </c>
      <c r="M222" s="15">
        <f>ROUND(IF(K222=0, IF(J222=0, 0, 1), J222/K222),5)</f>
        <v>0</v>
      </c>
    </row>
    <row r="223" spans="1:13" x14ac:dyDescent="0.25">
      <c r="A223" s="1"/>
      <c r="B223" s="1"/>
      <c r="C223" s="1"/>
      <c r="D223" s="1"/>
      <c r="E223" s="1"/>
      <c r="F223" s="1" t="s">
        <v>303</v>
      </c>
      <c r="G223" s="1"/>
      <c r="H223" s="1"/>
      <c r="I223" s="1"/>
      <c r="J223" s="12">
        <v>200.5</v>
      </c>
      <c r="K223" s="12">
        <v>500</v>
      </c>
      <c r="L223" s="12">
        <f>ROUND((J223-K223),5)</f>
        <v>-299.5</v>
      </c>
      <c r="M223" s="15">
        <f>ROUND(IF(K223=0, IF(J223=0, 0, 1), J223/K223),5)</f>
        <v>0.40100000000000002</v>
      </c>
    </row>
    <row r="224" spans="1:13" ht="15.75" thickBot="1" x14ac:dyDescent="0.3">
      <c r="A224" s="1"/>
      <c r="B224" s="1"/>
      <c r="C224" s="1"/>
      <c r="D224" s="1"/>
      <c r="E224" s="1"/>
      <c r="F224" s="1" t="s">
        <v>304</v>
      </c>
      <c r="G224" s="1"/>
      <c r="H224" s="1"/>
      <c r="I224" s="1"/>
      <c r="J224" s="3">
        <v>0</v>
      </c>
      <c r="K224" s="3">
        <v>0</v>
      </c>
      <c r="L224" s="3">
        <f>ROUND((J224-K224),5)</f>
        <v>0</v>
      </c>
      <c r="M224" s="18">
        <f>ROUND(IF(K224=0, IF(J224=0, 0, 1), J224/K224),5)</f>
        <v>0</v>
      </c>
    </row>
    <row r="225" spans="1:13" x14ac:dyDescent="0.25">
      <c r="A225" s="1"/>
      <c r="B225" s="1"/>
      <c r="C225" s="1"/>
      <c r="D225" s="1"/>
      <c r="E225" s="1" t="s">
        <v>305</v>
      </c>
      <c r="F225" s="1"/>
      <c r="G225" s="1"/>
      <c r="H225" s="1"/>
      <c r="I225" s="1"/>
      <c r="J225" s="12">
        <f>ROUND(SUM(J221:J224),5)</f>
        <v>200.5</v>
      </c>
      <c r="K225" s="12">
        <f>ROUND(SUM(K221:K224),5)</f>
        <v>7199</v>
      </c>
      <c r="L225" s="12">
        <f>ROUND((J225-K225),5)</f>
        <v>-6998.5</v>
      </c>
      <c r="M225" s="15">
        <f>ROUND(IF(K225=0, IF(J225=0, 0, 1), J225/K225),5)</f>
        <v>2.785E-2</v>
      </c>
    </row>
    <row r="226" spans="1:13" x14ac:dyDescent="0.25">
      <c r="A226" s="1"/>
      <c r="B226" s="1"/>
      <c r="C226" s="1"/>
      <c r="D226" s="1"/>
      <c r="E226" s="1" t="s">
        <v>306</v>
      </c>
      <c r="F226" s="1"/>
      <c r="G226" s="1"/>
      <c r="H226" s="1"/>
      <c r="I226" s="1"/>
      <c r="J226" s="12"/>
      <c r="K226" s="12"/>
      <c r="L226" s="12"/>
      <c r="M226" s="15"/>
    </row>
    <row r="227" spans="1:13" x14ac:dyDescent="0.25">
      <c r="A227" s="1"/>
      <c r="B227" s="1"/>
      <c r="C227" s="1"/>
      <c r="D227" s="1"/>
      <c r="E227" s="1"/>
      <c r="F227" s="1" t="s">
        <v>307</v>
      </c>
      <c r="G227" s="1"/>
      <c r="H227" s="1"/>
      <c r="I227" s="1"/>
      <c r="J227" s="12">
        <v>0</v>
      </c>
      <c r="K227" s="12">
        <v>1500</v>
      </c>
      <c r="L227" s="12">
        <f>ROUND((J227-K227),5)</f>
        <v>-1500</v>
      </c>
      <c r="M227" s="15">
        <f>ROUND(IF(K227=0, IF(J227=0, 0, 1), J227/K227),5)</f>
        <v>0</v>
      </c>
    </row>
    <row r="228" spans="1:13" x14ac:dyDescent="0.25">
      <c r="A228" s="1"/>
      <c r="B228" s="1"/>
      <c r="C228" s="1"/>
      <c r="D228" s="1"/>
      <c r="E228" s="1"/>
      <c r="F228" s="1" t="s">
        <v>308</v>
      </c>
      <c r="G228" s="1"/>
      <c r="H228" s="1"/>
      <c r="I228" s="1"/>
      <c r="J228" s="12"/>
      <c r="K228" s="12"/>
      <c r="L228" s="12"/>
      <c r="M228" s="15"/>
    </row>
    <row r="229" spans="1:13" x14ac:dyDescent="0.25">
      <c r="A229" s="1"/>
      <c r="B229" s="1"/>
      <c r="C229" s="1"/>
      <c r="D229" s="1"/>
      <c r="E229" s="1"/>
      <c r="F229" s="1"/>
      <c r="G229" s="1" t="s">
        <v>309</v>
      </c>
      <c r="H229" s="1"/>
      <c r="I229" s="1"/>
      <c r="J229" s="12">
        <v>333</v>
      </c>
      <c r="K229" s="12">
        <v>1000</v>
      </c>
      <c r="L229" s="12">
        <f>ROUND((J229-K229),5)</f>
        <v>-667</v>
      </c>
      <c r="M229" s="15">
        <f>ROUND(IF(K229=0, IF(J229=0, 0, 1), J229/K229),5)</f>
        <v>0.33300000000000002</v>
      </c>
    </row>
    <row r="230" spans="1:13" x14ac:dyDescent="0.25">
      <c r="A230" s="1"/>
      <c r="B230" s="1"/>
      <c r="C230" s="1"/>
      <c r="D230" s="1"/>
      <c r="E230" s="1"/>
      <c r="F230" s="1"/>
      <c r="G230" s="1" t="s">
        <v>310</v>
      </c>
      <c r="H230" s="1"/>
      <c r="I230" s="1"/>
      <c r="J230" s="12">
        <v>465.3</v>
      </c>
      <c r="K230" s="12">
        <v>5000</v>
      </c>
      <c r="L230" s="12">
        <f>ROUND((J230-K230),5)</f>
        <v>-4534.7</v>
      </c>
      <c r="M230" s="15">
        <f>ROUND(IF(K230=0, IF(J230=0, 0, 1), J230/K230),5)</f>
        <v>9.3060000000000004E-2</v>
      </c>
    </row>
    <row r="231" spans="1:13" x14ac:dyDescent="0.25">
      <c r="A231" s="1"/>
      <c r="B231" s="1"/>
      <c r="C231" s="1"/>
      <c r="D231" s="1"/>
      <c r="E231" s="1"/>
      <c r="F231" s="1"/>
      <c r="G231" s="1" t="s">
        <v>311</v>
      </c>
      <c r="H231" s="1"/>
      <c r="I231" s="1"/>
      <c r="J231" s="12">
        <v>0</v>
      </c>
      <c r="K231" s="12">
        <v>11000</v>
      </c>
      <c r="L231" s="12">
        <f>ROUND((J231-K231),5)</f>
        <v>-11000</v>
      </c>
      <c r="M231" s="15">
        <f>ROUND(IF(K231=0, IF(J231=0, 0, 1), J231/K231),5)</f>
        <v>0</v>
      </c>
    </row>
    <row r="232" spans="1:13" ht="15.75" thickBot="1" x14ac:dyDescent="0.3">
      <c r="A232" s="1"/>
      <c r="B232" s="1"/>
      <c r="C232" s="1"/>
      <c r="D232" s="1"/>
      <c r="E232" s="1"/>
      <c r="F232" s="1"/>
      <c r="G232" s="1" t="s">
        <v>312</v>
      </c>
      <c r="H232" s="1"/>
      <c r="I232" s="1"/>
      <c r="J232" s="3">
        <v>640.32000000000005</v>
      </c>
      <c r="K232" s="3">
        <v>12500</v>
      </c>
      <c r="L232" s="3">
        <f>ROUND((J232-K232),5)</f>
        <v>-11859.68</v>
      </c>
      <c r="M232" s="18">
        <f>ROUND(IF(K232=0, IF(J232=0, 0, 1), J232/K232),5)</f>
        <v>5.1229999999999998E-2</v>
      </c>
    </row>
    <row r="233" spans="1:13" x14ac:dyDescent="0.25">
      <c r="A233" s="1"/>
      <c r="B233" s="1"/>
      <c r="C233" s="1"/>
      <c r="D233" s="1"/>
      <c r="E233" s="1"/>
      <c r="F233" s="1" t="s">
        <v>313</v>
      </c>
      <c r="G233" s="1"/>
      <c r="H233" s="1"/>
      <c r="I233" s="1"/>
      <c r="J233" s="12">
        <f>ROUND(SUM(J228:J232),5)</f>
        <v>1438.62</v>
      </c>
      <c r="K233" s="12">
        <f>ROUND(SUM(K228:K232),5)</f>
        <v>29500</v>
      </c>
      <c r="L233" s="12">
        <f>ROUND((J233-K233),5)</f>
        <v>-28061.38</v>
      </c>
      <c r="M233" s="15">
        <f>ROUND(IF(K233=0, IF(J233=0, 0, 1), J233/K233),5)</f>
        <v>4.8770000000000001E-2</v>
      </c>
    </row>
    <row r="234" spans="1:13" x14ac:dyDescent="0.25">
      <c r="A234" s="1"/>
      <c r="B234" s="1"/>
      <c r="C234" s="1"/>
      <c r="D234" s="1"/>
      <c r="E234" s="1"/>
      <c r="F234" s="1" t="s">
        <v>314</v>
      </c>
      <c r="G234" s="1"/>
      <c r="H234" s="1"/>
      <c r="I234" s="1"/>
      <c r="J234" s="12">
        <v>0</v>
      </c>
      <c r="K234" s="12">
        <v>65000</v>
      </c>
      <c r="L234" s="12">
        <f>ROUND((J234-K234),5)</f>
        <v>-65000</v>
      </c>
      <c r="M234" s="15">
        <f>ROUND(IF(K234=0, IF(J234=0, 0, 1), J234/K234),5)</f>
        <v>0</v>
      </c>
    </row>
    <row r="235" spans="1:13" x14ac:dyDescent="0.25">
      <c r="A235" s="1"/>
      <c r="B235" s="1"/>
      <c r="C235" s="1"/>
      <c r="D235" s="1"/>
      <c r="E235" s="1"/>
      <c r="F235" s="1" t="s">
        <v>315</v>
      </c>
      <c r="G235" s="1"/>
      <c r="H235" s="1"/>
      <c r="I235" s="1"/>
      <c r="J235" s="12"/>
      <c r="K235" s="12"/>
      <c r="L235" s="12"/>
      <c r="M235" s="15"/>
    </row>
    <row r="236" spans="1:13" x14ac:dyDescent="0.25">
      <c r="A236" s="1"/>
      <c r="B236" s="1"/>
      <c r="C236" s="1"/>
      <c r="D236" s="1"/>
      <c r="E236" s="1"/>
      <c r="F236" s="1"/>
      <c r="G236" s="1" t="s">
        <v>316</v>
      </c>
      <c r="H236" s="1"/>
      <c r="I236" s="1"/>
      <c r="J236" s="12">
        <v>27.8</v>
      </c>
      <c r="K236" s="12">
        <v>2500</v>
      </c>
      <c r="L236" s="12">
        <f>ROUND((J236-K236),5)</f>
        <v>-2472.1999999999998</v>
      </c>
      <c r="M236" s="15">
        <f>ROUND(IF(K236=0, IF(J236=0, 0, 1), J236/K236),5)</f>
        <v>1.112E-2</v>
      </c>
    </row>
    <row r="237" spans="1:13" x14ac:dyDescent="0.25">
      <c r="A237" s="1"/>
      <c r="B237" s="1"/>
      <c r="C237" s="1"/>
      <c r="D237" s="1"/>
      <c r="E237" s="1"/>
      <c r="F237" s="1"/>
      <c r="G237" s="1" t="s">
        <v>317</v>
      </c>
      <c r="H237" s="1"/>
      <c r="I237" s="1"/>
      <c r="J237" s="12">
        <v>0</v>
      </c>
      <c r="K237" s="12">
        <v>1000</v>
      </c>
      <c r="L237" s="12">
        <f>ROUND((J237-K237),5)</f>
        <v>-1000</v>
      </c>
      <c r="M237" s="15">
        <f>ROUND(IF(K237=0, IF(J237=0, 0, 1), J237/K237),5)</f>
        <v>0</v>
      </c>
    </row>
    <row r="238" spans="1:13" ht="15.75" thickBot="1" x14ac:dyDescent="0.3">
      <c r="A238" s="1"/>
      <c r="B238" s="1"/>
      <c r="C238" s="1"/>
      <c r="D238" s="1"/>
      <c r="E238" s="1"/>
      <c r="F238" s="1"/>
      <c r="G238" s="1" t="s">
        <v>318</v>
      </c>
      <c r="H238" s="1"/>
      <c r="I238" s="1"/>
      <c r="J238" s="3">
        <v>0</v>
      </c>
      <c r="K238" s="3">
        <v>0</v>
      </c>
      <c r="L238" s="3">
        <f>ROUND((J238-K238),5)</f>
        <v>0</v>
      </c>
      <c r="M238" s="18">
        <f>ROUND(IF(K238=0, IF(J238=0, 0, 1), J238/K238),5)</f>
        <v>0</v>
      </c>
    </row>
    <row r="239" spans="1:13" x14ac:dyDescent="0.25">
      <c r="A239" s="1"/>
      <c r="B239" s="1"/>
      <c r="C239" s="1"/>
      <c r="D239" s="1"/>
      <c r="E239" s="1"/>
      <c r="F239" s="1" t="s">
        <v>319</v>
      </c>
      <c r="G239" s="1"/>
      <c r="H239" s="1"/>
      <c r="I239" s="1"/>
      <c r="J239" s="12">
        <f>ROUND(SUM(J235:J238),5)</f>
        <v>27.8</v>
      </c>
      <c r="K239" s="12">
        <f>ROUND(SUM(K235:K238),5)</f>
        <v>3500</v>
      </c>
      <c r="L239" s="12">
        <f>ROUND((J239-K239),5)</f>
        <v>-3472.2</v>
      </c>
      <c r="M239" s="15">
        <f>ROUND(IF(K239=0, IF(J239=0, 0, 1), J239/K239),5)</f>
        <v>7.9399999999999991E-3</v>
      </c>
    </row>
    <row r="240" spans="1:13" ht="15.75" thickBot="1" x14ac:dyDescent="0.3">
      <c r="A240" s="1"/>
      <c r="B240" s="1"/>
      <c r="C240" s="1"/>
      <c r="D240" s="1"/>
      <c r="E240" s="1"/>
      <c r="F240" s="1" t="s">
        <v>320</v>
      </c>
      <c r="G240" s="1"/>
      <c r="H240" s="1"/>
      <c r="I240" s="1"/>
      <c r="J240" s="3">
        <v>0</v>
      </c>
      <c r="K240" s="3">
        <v>0</v>
      </c>
      <c r="L240" s="3">
        <f>ROUND((J240-K240),5)</f>
        <v>0</v>
      </c>
      <c r="M240" s="18">
        <f>ROUND(IF(K240=0, IF(J240=0, 0, 1), J240/K240),5)</f>
        <v>0</v>
      </c>
    </row>
    <row r="241" spans="1:13" x14ac:dyDescent="0.25">
      <c r="A241" s="1"/>
      <c r="B241" s="1"/>
      <c r="C241" s="1"/>
      <c r="D241" s="1"/>
      <c r="E241" s="1" t="s">
        <v>321</v>
      </c>
      <c r="F241" s="1"/>
      <c r="G241" s="1"/>
      <c r="H241" s="1"/>
      <c r="I241" s="1"/>
      <c r="J241" s="12">
        <f>ROUND(SUM(J226:J227)+SUM(J233:J234)+SUM(J239:J240),5)</f>
        <v>1466.42</v>
      </c>
      <c r="K241" s="12">
        <f>ROUND(SUM(K226:K227)+SUM(K233:K234)+SUM(K239:K240),5)</f>
        <v>99500</v>
      </c>
      <c r="L241" s="12">
        <f>ROUND((J241-K241),5)</f>
        <v>-98033.58</v>
      </c>
      <c r="M241" s="15">
        <f>ROUND(IF(K241=0, IF(J241=0, 0, 1), J241/K241),5)</f>
        <v>1.474E-2</v>
      </c>
    </row>
    <row r="242" spans="1:13" x14ac:dyDescent="0.25">
      <c r="A242" s="1"/>
      <c r="B242" s="1"/>
      <c r="C242" s="1"/>
      <c r="D242" s="1"/>
      <c r="E242" s="1" t="s">
        <v>322</v>
      </c>
      <c r="F242" s="1"/>
      <c r="G242" s="1"/>
      <c r="H242" s="1"/>
      <c r="I242" s="1"/>
      <c r="J242" s="12"/>
      <c r="K242" s="12"/>
      <c r="L242" s="12"/>
      <c r="M242" s="15"/>
    </row>
    <row r="243" spans="1:13" x14ac:dyDescent="0.25">
      <c r="A243" s="1"/>
      <c r="B243" s="1"/>
      <c r="C243" s="1"/>
      <c r="D243" s="1"/>
      <c r="E243" s="1"/>
      <c r="F243" s="1" t="s">
        <v>323</v>
      </c>
      <c r="G243" s="1"/>
      <c r="H243" s="1"/>
      <c r="I243" s="1"/>
      <c r="J243" s="12">
        <v>60</v>
      </c>
      <c r="K243" s="12">
        <v>11500</v>
      </c>
      <c r="L243" s="12">
        <f>ROUND((J243-K243),5)</f>
        <v>-11440</v>
      </c>
      <c r="M243" s="15">
        <f>ROUND(IF(K243=0, IF(J243=0, 0, 1), J243/K243),5)</f>
        <v>5.2199999999999998E-3</v>
      </c>
    </row>
    <row r="244" spans="1:13" x14ac:dyDescent="0.25">
      <c r="A244" s="1"/>
      <c r="B244" s="1"/>
      <c r="C244" s="1"/>
      <c r="D244" s="1"/>
      <c r="E244" s="1"/>
      <c r="F244" s="1" t="s">
        <v>324</v>
      </c>
      <c r="G244" s="1"/>
      <c r="H244" s="1"/>
      <c r="I244" s="1"/>
      <c r="J244" s="12">
        <v>0</v>
      </c>
      <c r="K244" s="12">
        <v>0</v>
      </c>
      <c r="L244" s="12">
        <f>ROUND((J244-K244),5)</f>
        <v>0</v>
      </c>
      <c r="M244" s="15">
        <f>ROUND(IF(K244=0, IF(J244=0, 0, 1), J244/K244),5)</f>
        <v>0</v>
      </c>
    </row>
    <row r="245" spans="1:13" x14ac:dyDescent="0.25">
      <c r="A245" s="1"/>
      <c r="B245" s="1"/>
      <c r="C245" s="1"/>
      <c r="D245" s="1"/>
      <c r="E245" s="1"/>
      <c r="F245" s="1" t="s">
        <v>325</v>
      </c>
      <c r="G245" s="1"/>
      <c r="H245" s="1"/>
      <c r="I245" s="1"/>
      <c r="J245" s="12">
        <v>0</v>
      </c>
      <c r="K245" s="12">
        <v>5000</v>
      </c>
      <c r="L245" s="12">
        <f>ROUND((J245-K245),5)</f>
        <v>-5000</v>
      </c>
      <c r="M245" s="15">
        <f>ROUND(IF(K245=0, IF(J245=0, 0, 1), J245/K245),5)</f>
        <v>0</v>
      </c>
    </row>
    <row r="246" spans="1:13" x14ac:dyDescent="0.25">
      <c r="A246" s="1"/>
      <c r="B246" s="1"/>
      <c r="C246" s="1"/>
      <c r="D246" s="1"/>
      <c r="E246" s="1"/>
      <c r="F246" s="1" t="s">
        <v>326</v>
      </c>
      <c r="G246" s="1"/>
      <c r="H246" s="1"/>
      <c r="I246" s="1"/>
      <c r="J246" s="12">
        <v>0</v>
      </c>
      <c r="K246" s="12">
        <v>5500</v>
      </c>
      <c r="L246" s="12">
        <f>ROUND((J246-K246),5)</f>
        <v>-5500</v>
      </c>
      <c r="M246" s="15">
        <f>ROUND(IF(K246=0, IF(J246=0, 0, 1), J246/K246),5)</f>
        <v>0</v>
      </c>
    </row>
    <row r="247" spans="1:13" x14ac:dyDescent="0.25">
      <c r="A247" s="1"/>
      <c r="B247" s="1"/>
      <c r="C247" s="1"/>
      <c r="D247" s="1"/>
      <c r="E247" s="1"/>
      <c r="F247" s="1" t="s">
        <v>327</v>
      </c>
      <c r="G247" s="1"/>
      <c r="H247" s="1"/>
      <c r="I247" s="1"/>
      <c r="J247" s="12">
        <v>240</v>
      </c>
      <c r="K247" s="12">
        <v>5000</v>
      </c>
      <c r="L247" s="12">
        <f>ROUND((J247-K247),5)</f>
        <v>-4760</v>
      </c>
      <c r="M247" s="15">
        <f>ROUND(IF(K247=0, IF(J247=0, 0, 1), J247/K247),5)</f>
        <v>4.8000000000000001E-2</v>
      </c>
    </row>
    <row r="248" spans="1:13" x14ac:dyDescent="0.25">
      <c r="A248" s="1"/>
      <c r="B248" s="1"/>
      <c r="C248" s="1"/>
      <c r="D248" s="1"/>
      <c r="E248" s="1"/>
      <c r="F248" s="1" t="s">
        <v>328</v>
      </c>
      <c r="G248" s="1"/>
      <c r="H248" s="1"/>
      <c r="I248" s="1"/>
      <c r="J248" s="12">
        <v>14</v>
      </c>
      <c r="K248" s="12">
        <v>10000</v>
      </c>
      <c r="L248" s="12">
        <f>ROUND((J248-K248),5)</f>
        <v>-9986</v>
      </c>
      <c r="M248" s="15">
        <f>ROUND(IF(K248=0, IF(J248=0, 0, 1), J248/K248),5)</f>
        <v>1.4E-3</v>
      </c>
    </row>
    <row r="249" spans="1:13" x14ac:dyDescent="0.25">
      <c r="A249" s="1"/>
      <c r="B249" s="1"/>
      <c r="C249" s="1"/>
      <c r="D249" s="1"/>
      <c r="E249" s="1"/>
      <c r="F249" s="1" t="s">
        <v>329</v>
      </c>
      <c r="G249" s="1"/>
      <c r="H249" s="1"/>
      <c r="I249" s="1"/>
      <c r="J249" s="12"/>
      <c r="K249" s="12"/>
      <c r="L249" s="12"/>
      <c r="M249" s="15"/>
    </row>
    <row r="250" spans="1:13" x14ac:dyDescent="0.25">
      <c r="A250" s="1"/>
      <c r="B250" s="1"/>
      <c r="C250" s="1"/>
      <c r="D250" s="1"/>
      <c r="E250" s="1"/>
      <c r="F250" s="1"/>
      <c r="G250" s="1" t="s">
        <v>330</v>
      </c>
      <c r="H250" s="1"/>
      <c r="I250" s="1"/>
      <c r="J250" s="12">
        <v>0</v>
      </c>
      <c r="K250" s="12">
        <v>0</v>
      </c>
      <c r="L250" s="12">
        <f>ROUND((J250-K250),5)</f>
        <v>0</v>
      </c>
      <c r="M250" s="15">
        <f>ROUND(IF(K250=0, IF(J250=0, 0, 1), J250/K250),5)</f>
        <v>0</v>
      </c>
    </row>
    <row r="251" spans="1:13" ht="15.75" thickBot="1" x14ac:dyDescent="0.3">
      <c r="A251" s="1"/>
      <c r="B251" s="1"/>
      <c r="C251" s="1"/>
      <c r="D251" s="1"/>
      <c r="E251" s="1"/>
      <c r="F251" s="1"/>
      <c r="G251" s="1" t="s">
        <v>331</v>
      </c>
      <c r="H251" s="1"/>
      <c r="I251" s="1"/>
      <c r="J251" s="3">
        <v>550</v>
      </c>
      <c r="K251" s="3">
        <v>550</v>
      </c>
      <c r="L251" s="3">
        <f>ROUND((J251-K251),5)</f>
        <v>0</v>
      </c>
      <c r="M251" s="18">
        <f>ROUND(IF(K251=0, IF(J251=0, 0, 1), J251/K251),5)</f>
        <v>1</v>
      </c>
    </row>
    <row r="252" spans="1:13" x14ac:dyDescent="0.25">
      <c r="A252" s="1"/>
      <c r="B252" s="1"/>
      <c r="C252" s="1"/>
      <c r="D252" s="1"/>
      <c r="E252" s="1"/>
      <c r="F252" s="1" t="s">
        <v>332</v>
      </c>
      <c r="G252" s="1"/>
      <c r="H252" s="1"/>
      <c r="I252" s="1"/>
      <c r="J252" s="12">
        <f>ROUND(SUM(J249:J251),5)</f>
        <v>550</v>
      </c>
      <c r="K252" s="12">
        <f>ROUND(SUM(K249:K251),5)</f>
        <v>550</v>
      </c>
      <c r="L252" s="12">
        <f>ROUND((J252-K252),5)</f>
        <v>0</v>
      </c>
      <c r="M252" s="15">
        <f>ROUND(IF(K252=0, IF(J252=0, 0, 1), J252/K252),5)</f>
        <v>1</v>
      </c>
    </row>
    <row r="253" spans="1:13" ht="15.75" thickBot="1" x14ac:dyDescent="0.3">
      <c r="A253" s="1"/>
      <c r="B253" s="1"/>
      <c r="C253" s="1"/>
      <c r="D253" s="1"/>
      <c r="E253" s="1"/>
      <c r="F253" s="1" t="s">
        <v>333</v>
      </c>
      <c r="G253" s="1"/>
      <c r="H253" s="1"/>
      <c r="I253" s="1"/>
      <c r="J253" s="3">
        <v>0</v>
      </c>
      <c r="K253" s="3">
        <v>0</v>
      </c>
      <c r="L253" s="3">
        <f>ROUND((J253-K253),5)</f>
        <v>0</v>
      </c>
      <c r="M253" s="18">
        <f>ROUND(IF(K253=0, IF(J253=0, 0, 1), J253/K253),5)</f>
        <v>0</v>
      </c>
    </row>
    <row r="254" spans="1:13" x14ac:dyDescent="0.25">
      <c r="A254" s="1"/>
      <c r="B254" s="1"/>
      <c r="C254" s="1"/>
      <c r="D254" s="1"/>
      <c r="E254" s="1" t="s">
        <v>334</v>
      </c>
      <c r="F254" s="1"/>
      <c r="G254" s="1"/>
      <c r="H254" s="1"/>
      <c r="I254" s="1"/>
      <c r="J254" s="12">
        <f>ROUND(SUM(J242:J248)+SUM(J252:J253),5)</f>
        <v>864</v>
      </c>
      <c r="K254" s="12">
        <f>ROUND(SUM(K242:K248)+SUM(K252:K253),5)</f>
        <v>37550</v>
      </c>
      <c r="L254" s="12">
        <f>ROUND((J254-K254),5)</f>
        <v>-36686</v>
      </c>
      <c r="M254" s="15">
        <f>ROUND(IF(K254=0, IF(J254=0, 0, 1), J254/K254),5)</f>
        <v>2.3009999999999999E-2</v>
      </c>
    </row>
    <row r="255" spans="1:13" ht="15.75" thickBot="1" x14ac:dyDescent="0.3">
      <c r="A255" s="1"/>
      <c r="B255" s="1"/>
      <c r="C255" s="1"/>
      <c r="D255" s="1"/>
      <c r="E255" s="1" t="s">
        <v>335</v>
      </c>
      <c r="F255" s="1"/>
      <c r="G255" s="1"/>
      <c r="H255" s="1"/>
      <c r="I255" s="1"/>
      <c r="J255" s="35">
        <v>30.3</v>
      </c>
      <c r="K255" s="35">
        <v>0</v>
      </c>
      <c r="L255" s="35">
        <f>ROUND((J255-K255),5)</f>
        <v>30.3</v>
      </c>
      <c r="M255" s="36">
        <f>ROUND(IF(K255=0, IF(J255=0, 0, 1), J255/K255),5)</f>
        <v>1</v>
      </c>
    </row>
    <row r="256" spans="1:13" ht="15.75" thickBot="1" x14ac:dyDescent="0.3">
      <c r="A256" s="1"/>
      <c r="B256" s="1"/>
      <c r="C256" s="1"/>
      <c r="D256" s="1" t="s">
        <v>336</v>
      </c>
      <c r="E256" s="1"/>
      <c r="F256" s="1"/>
      <c r="G256" s="1"/>
      <c r="H256" s="1"/>
      <c r="I256" s="1"/>
      <c r="J256" s="2">
        <f>ROUND(J32+J41+J161+J166+J174+J220+J225+J241+SUM(J254:J255),5)</f>
        <v>226332.83</v>
      </c>
      <c r="K256" s="2">
        <f>ROUND(K32+K41+K161+K166+K174+K220+K225+K241+SUM(K254:K255),5)</f>
        <v>1823967.6</v>
      </c>
      <c r="L256" s="2">
        <f>ROUND((J256-K256),5)</f>
        <v>-1597634.77</v>
      </c>
      <c r="M256" s="17">
        <f>ROUND(IF(K256=0, IF(J256=0, 0, 1), J256/K256),5)</f>
        <v>0.12409000000000001</v>
      </c>
    </row>
    <row r="257" spans="1:13" x14ac:dyDescent="0.25">
      <c r="A257" s="1"/>
      <c r="B257" s="1" t="s">
        <v>337</v>
      </c>
      <c r="C257" s="1"/>
      <c r="D257" s="1"/>
      <c r="E257" s="1"/>
      <c r="F257" s="1"/>
      <c r="G257" s="1"/>
      <c r="H257" s="1"/>
      <c r="I257" s="1"/>
      <c r="J257" s="12">
        <f>ROUND(J3+J31-J256,5)</f>
        <v>-178920.45</v>
      </c>
      <c r="K257" s="12">
        <f>ROUND(K3+K31-K256,5)</f>
        <v>43999.5</v>
      </c>
      <c r="L257" s="12">
        <f>ROUND((J257-K257),5)</f>
        <v>-222919.95</v>
      </c>
      <c r="M257" s="15">
        <f>ROUND(IF(K257=0, IF(J257=0, 0, 1), J257/K257),5)</f>
        <v>-4.0664199999999999</v>
      </c>
    </row>
    <row r="258" spans="1:13" x14ac:dyDescent="0.25">
      <c r="A258" s="1"/>
      <c r="B258" s="1" t="s">
        <v>338</v>
      </c>
      <c r="C258" s="1"/>
      <c r="D258" s="1"/>
      <c r="E258" s="1"/>
      <c r="F258" s="1"/>
      <c r="G258" s="1"/>
      <c r="H258" s="1"/>
      <c r="I258" s="1"/>
      <c r="J258" s="12"/>
      <c r="K258" s="12"/>
      <c r="L258" s="12"/>
      <c r="M258" s="15"/>
    </row>
    <row r="259" spans="1:13" x14ac:dyDescent="0.25">
      <c r="A259" s="1"/>
      <c r="B259" s="1"/>
      <c r="C259" s="1" t="s">
        <v>339</v>
      </c>
      <c r="D259" s="1"/>
      <c r="E259" s="1"/>
      <c r="F259" s="1"/>
      <c r="G259" s="1"/>
      <c r="H259" s="1"/>
      <c r="I259" s="1"/>
      <c r="J259" s="12"/>
      <c r="K259" s="12"/>
      <c r="L259" s="12"/>
      <c r="M259" s="15"/>
    </row>
    <row r="260" spans="1:13" x14ac:dyDescent="0.25">
      <c r="A260" s="1"/>
      <c r="B260" s="1"/>
      <c r="C260" s="1"/>
      <c r="D260" s="1" t="s">
        <v>340</v>
      </c>
      <c r="E260" s="1"/>
      <c r="F260" s="1"/>
      <c r="G260" s="1"/>
      <c r="H260" s="1"/>
      <c r="I260" s="1"/>
      <c r="J260" s="12"/>
      <c r="K260" s="12"/>
      <c r="L260" s="12"/>
      <c r="M260" s="15"/>
    </row>
    <row r="261" spans="1:13" x14ac:dyDescent="0.25">
      <c r="A261" s="1"/>
      <c r="B261" s="1"/>
      <c r="C261" s="1"/>
      <c r="D261" s="1"/>
      <c r="E261" s="1" t="s">
        <v>341</v>
      </c>
      <c r="F261" s="1"/>
      <c r="G261" s="1"/>
      <c r="H261" s="1"/>
      <c r="I261" s="1"/>
      <c r="J261" s="12"/>
      <c r="K261" s="12"/>
      <c r="L261" s="12"/>
      <c r="M261" s="15"/>
    </row>
    <row r="262" spans="1:13" x14ac:dyDescent="0.25">
      <c r="A262" s="1"/>
      <c r="B262" s="1"/>
      <c r="C262" s="1"/>
      <c r="D262" s="1"/>
      <c r="E262" s="1"/>
      <c r="F262" s="1" t="s">
        <v>342</v>
      </c>
      <c r="G262" s="1"/>
      <c r="H262" s="1"/>
      <c r="I262" s="1"/>
      <c r="J262" s="12">
        <v>0</v>
      </c>
      <c r="K262" s="12">
        <v>0</v>
      </c>
      <c r="L262" s="12">
        <f>ROUND((J262-K262),5)</f>
        <v>0</v>
      </c>
      <c r="M262" s="15">
        <f>ROUND(IF(K262=0, IF(J262=0, 0, 1), J262/K262),5)</f>
        <v>0</v>
      </c>
    </row>
    <row r="263" spans="1:13" x14ac:dyDescent="0.25">
      <c r="A263" s="1"/>
      <c r="B263" s="1"/>
      <c r="C263" s="1"/>
      <c r="D263" s="1"/>
      <c r="E263" s="1"/>
      <c r="F263" s="1" t="s">
        <v>343</v>
      </c>
      <c r="G263" s="1"/>
      <c r="H263" s="1"/>
      <c r="I263" s="1"/>
      <c r="J263" s="12">
        <v>0</v>
      </c>
      <c r="K263" s="12">
        <v>0</v>
      </c>
      <c r="L263" s="12">
        <f>ROUND((J263-K263),5)</f>
        <v>0</v>
      </c>
      <c r="M263" s="15">
        <f>ROUND(IF(K263=0, IF(J263=0, 0, 1), J263/K263),5)</f>
        <v>0</v>
      </c>
    </row>
    <row r="264" spans="1:13" x14ac:dyDescent="0.25">
      <c r="A264" s="1"/>
      <c r="B264" s="1"/>
      <c r="C264" s="1"/>
      <c r="D264" s="1"/>
      <c r="E264" s="1"/>
      <c r="F264" s="1" t="s">
        <v>344</v>
      </c>
      <c r="G264" s="1"/>
      <c r="H264" s="1"/>
      <c r="I264" s="1"/>
      <c r="J264" s="12">
        <v>0</v>
      </c>
      <c r="K264" s="12">
        <v>0</v>
      </c>
      <c r="L264" s="12">
        <f>ROUND((J264-K264),5)</f>
        <v>0</v>
      </c>
      <c r="M264" s="15">
        <f>ROUND(IF(K264=0, IF(J264=0, 0, 1), J264/K264),5)</f>
        <v>0</v>
      </c>
    </row>
    <row r="265" spans="1:13" x14ac:dyDescent="0.25">
      <c r="A265" s="1"/>
      <c r="B265" s="1"/>
      <c r="C265" s="1"/>
      <c r="D265" s="1"/>
      <c r="E265" s="1"/>
      <c r="F265" s="1" t="s">
        <v>345</v>
      </c>
      <c r="G265" s="1"/>
      <c r="H265" s="1"/>
      <c r="I265" s="1"/>
      <c r="J265" s="12">
        <v>0</v>
      </c>
      <c r="K265" s="12">
        <v>40000</v>
      </c>
      <c r="L265" s="12">
        <f>ROUND((J265-K265),5)</f>
        <v>-40000</v>
      </c>
      <c r="M265" s="15">
        <f>ROUND(IF(K265=0, IF(J265=0, 0, 1), J265/K265),5)</f>
        <v>0</v>
      </c>
    </row>
    <row r="266" spans="1:13" x14ac:dyDescent="0.25">
      <c r="A266" s="1"/>
      <c r="B266" s="1"/>
      <c r="C266" s="1"/>
      <c r="D266" s="1"/>
      <c r="E266" s="1"/>
      <c r="F266" s="1" t="s">
        <v>346</v>
      </c>
      <c r="G266" s="1"/>
      <c r="H266" s="1"/>
      <c r="I266" s="1"/>
      <c r="J266" s="12">
        <v>668</v>
      </c>
      <c r="K266" s="12">
        <v>5000</v>
      </c>
      <c r="L266" s="12">
        <f>ROUND((J266-K266),5)</f>
        <v>-4332</v>
      </c>
      <c r="M266" s="15">
        <f>ROUND(IF(K266=0, IF(J266=0, 0, 1), J266/K266),5)</f>
        <v>0.1336</v>
      </c>
    </row>
    <row r="267" spans="1:13" ht="15.75" thickBot="1" x14ac:dyDescent="0.3">
      <c r="A267" s="1"/>
      <c r="B267" s="1"/>
      <c r="C267" s="1"/>
      <c r="D267" s="1"/>
      <c r="E267" s="1"/>
      <c r="F267" s="1" t="s">
        <v>347</v>
      </c>
      <c r="G267" s="1"/>
      <c r="H267" s="1"/>
      <c r="I267" s="1"/>
      <c r="J267" s="3">
        <v>0</v>
      </c>
      <c r="K267" s="3">
        <v>0</v>
      </c>
      <c r="L267" s="3">
        <f>ROUND((J267-K267),5)</f>
        <v>0</v>
      </c>
      <c r="M267" s="18">
        <f>ROUND(IF(K267=0, IF(J267=0, 0, 1), J267/K267),5)</f>
        <v>0</v>
      </c>
    </row>
    <row r="268" spans="1:13" x14ac:dyDescent="0.25">
      <c r="A268" s="1"/>
      <c r="B268" s="1"/>
      <c r="C268" s="1"/>
      <c r="D268" s="1"/>
      <c r="E268" s="1" t="s">
        <v>348</v>
      </c>
      <c r="F268" s="1"/>
      <c r="G268" s="1"/>
      <c r="H268" s="1"/>
      <c r="I268" s="1"/>
      <c r="J268" s="12">
        <f>ROUND(SUM(J261:J267),5)</f>
        <v>668</v>
      </c>
      <c r="K268" s="12">
        <f>ROUND(SUM(K261:K267),5)</f>
        <v>45000</v>
      </c>
      <c r="L268" s="12">
        <f>ROUND((J268-K268),5)</f>
        <v>-44332</v>
      </c>
      <c r="M268" s="15">
        <f>ROUND(IF(K268=0, IF(J268=0, 0, 1), J268/K268),5)</f>
        <v>1.4840000000000001E-2</v>
      </c>
    </row>
    <row r="269" spans="1:13" x14ac:dyDescent="0.25">
      <c r="A269" s="1"/>
      <c r="B269" s="1"/>
      <c r="C269" s="1"/>
      <c r="D269" s="1"/>
      <c r="E269" s="1" t="s">
        <v>349</v>
      </c>
      <c r="F269" s="1"/>
      <c r="G269" s="1"/>
      <c r="H269" s="1"/>
      <c r="I269" s="1"/>
      <c r="J269" s="12"/>
      <c r="K269" s="12"/>
      <c r="L269" s="12"/>
      <c r="M269" s="15"/>
    </row>
    <row r="270" spans="1:13" x14ac:dyDescent="0.25">
      <c r="A270" s="1"/>
      <c r="B270" s="1"/>
      <c r="C270" s="1"/>
      <c r="D270" s="1"/>
      <c r="E270" s="1"/>
      <c r="F270" s="1" t="s">
        <v>350</v>
      </c>
      <c r="G270" s="1"/>
      <c r="H270" s="1"/>
      <c r="I270" s="1"/>
      <c r="J270" s="12">
        <v>300</v>
      </c>
      <c r="K270" s="12">
        <v>0</v>
      </c>
      <c r="L270" s="12">
        <f>ROUND((J270-K270),5)</f>
        <v>300</v>
      </c>
      <c r="M270" s="15">
        <f>ROUND(IF(K270=0, IF(J270=0, 0, 1), J270/K270),5)</f>
        <v>1</v>
      </c>
    </row>
    <row r="271" spans="1:13" x14ac:dyDescent="0.25">
      <c r="A271" s="1"/>
      <c r="B271" s="1"/>
      <c r="C271" s="1"/>
      <c r="D271" s="1"/>
      <c r="E271" s="1"/>
      <c r="F271" s="1" t="s">
        <v>351</v>
      </c>
      <c r="G271" s="1"/>
      <c r="H271" s="1"/>
      <c r="I271" s="1"/>
      <c r="J271" s="12">
        <v>0</v>
      </c>
      <c r="K271" s="12">
        <v>0</v>
      </c>
      <c r="L271" s="12">
        <f>ROUND((J271-K271),5)</f>
        <v>0</v>
      </c>
      <c r="M271" s="15">
        <f>ROUND(IF(K271=0, IF(J271=0, 0, 1), J271/K271),5)</f>
        <v>0</v>
      </c>
    </row>
    <row r="272" spans="1:13" ht="15.75" thickBot="1" x14ac:dyDescent="0.3">
      <c r="A272" s="1"/>
      <c r="B272" s="1"/>
      <c r="C272" s="1"/>
      <c r="D272" s="1"/>
      <c r="E272" s="1"/>
      <c r="F272" s="1" t="s">
        <v>352</v>
      </c>
      <c r="G272" s="1"/>
      <c r="H272" s="1"/>
      <c r="I272" s="1"/>
      <c r="J272" s="3">
        <v>0</v>
      </c>
      <c r="K272" s="3">
        <v>0</v>
      </c>
      <c r="L272" s="3">
        <f>ROUND((J272-K272),5)</f>
        <v>0</v>
      </c>
      <c r="M272" s="18">
        <f>ROUND(IF(K272=0, IF(J272=0, 0, 1), J272/K272),5)</f>
        <v>0</v>
      </c>
    </row>
    <row r="273" spans="1:13" x14ac:dyDescent="0.25">
      <c r="A273" s="1"/>
      <c r="B273" s="1"/>
      <c r="C273" s="1"/>
      <c r="D273" s="1"/>
      <c r="E273" s="1" t="s">
        <v>353</v>
      </c>
      <c r="F273" s="1"/>
      <c r="G273" s="1"/>
      <c r="H273" s="1"/>
      <c r="I273" s="1"/>
      <c r="J273" s="12">
        <f>ROUND(SUM(J269:J272),5)</f>
        <v>300</v>
      </c>
      <c r="K273" s="12">
        <f>ROUND(SUM(K269:K272),5)</f>
        <v>0</v>
      </c>
      <c r="L273" s="12">
        <f>ROUND((J273-K273),5)</f>
        <v>300</v>
      </c>
      <c r="M273" s="15">
        <f>ROUND(IF(K273=0, IF(J273=0, 0, 1), J273/K273),5)</f>
        <v>1</v>
      </c>
    </row>
    <row r="274" spans="1:13" x14ac:dyDescent="0.25">
      <c r="A274" s="1"/>
      <c r="B274" s="1"/>
      <c r="C274" s="1"/>
      <c r="D274" s="1"/>
      <c r="E274" s="1" t="s">
        <v>354</v>
      </c>
      <c r="F274" s="1"/>
      <c r="G274" s="1"/>
      <c r="H274" s="1"/>
      <c r="I274" s="1"/>
      <c r="J274" s="12">
        <v>0</v>
      </c>
      <c r="K274" s="12">
        <v>0</v>
      </c>
      <c r="L274" s="12">
        <f>ROUND((J274-K274),5)</f>
        <v>0</v>
      </c>
      <c r="M274" s="15">
        <f>ROUND(IF(K274=0, IF(J274=0, 0, 1), J274/K274),5)</f>
        <v>0</v>
      </c>
    </row>
    <row r="275" spans="1:13" x14ac:dyDescent="0.25">
      <c r="A275" s="1"/>
      <c r="B275" s="1"/>
      <c r="C275" s="1"/>
      <c r="D275" s="1"/>
      <c r="E275" s="1" t="s">
        <v>355</v>
      </c>
      <c r="F275" s="1"/>
      <c r="G275" s="1"/>
      <c r="H275" s="1"/>
      <c r="I275" s="1"/>
      <c r="J275" s="12"/>
      <c r="K275" s="12"/>
      <c r="L275" s="12"/>
      <c r="M275" s="15"/>
    </row>
    <row r="276" spans="1:13" x14ac:dyDescent="0.25">
      <c r="A276" s="1"/>
      <c r="B276" s="1"/>
      <c r="C276" s="1"/>
      <c r="D276" s="1"/>
      <c r="E276" s="1"/>
      <c r="F276" s="1" t="s">
        <v>356</v>
      </c>
      <c r="G276" s="1"/>
      <c r="H276" s="1"/>
      <c r="I276" s="1"/>
      <c r="J276" s="12">
        <v>0</v>
      </c>
      <c r="K276" s="12">
        <v>0</v>
      </c>
      <c r="L276" s="12">
        <f>ROUND((J276-K276),5)</f>
        <v>0</v>
      </c>
      <c r="M276" s="15">
        <f>ROUND(IF(K276=0, IF(J276=0, 0, 1), J276/K276),5)</f>
        <v>0</v>
      </c>
    </row>
    <row r="277" spans="1:13" x14ac:dyDescent="0.25">
      <c r="A277" s="1"/>
      <c r="B277" s="1"/>
      <c r="C277" s="1"/>
      <c r="D277" s="1"/>
      <c r="E277" s="1"/>
      <c r="F277" s="1" t="s">
        <v>357</v>
      </c>
      <c r="G277" s="1"/>
      <c r="H277" s="1"/>
      <c r="I277" s="1"/>
      <c r="J277" s="12">
        <v>0</v>
      </c>
      <c r="K277" s="12">
        <v>0</v>
      </c>
      <c r="L277" s="12">
        <f>ROUND((J277-K277),5)</f>
        <v>0</v>
      </c>
      <c r="M277" s="15">
        <f>ROUND(IF(K277=0, IF(J277=0, 0, 1), J277/K277),5)</f>
        <v>0</v>
      </c>
    </row>
    <row r="278" spans="1:13" x14ac:dyDescent="0.25">
      <c r="A278" s="1"/>
      <c r="B278" s="1"/>
      <c r="C278" s="1"/>
      <c r="D278" s="1"/>
      <c r="E278" s="1"/>
      <c r="F278" s="1" t="s">
        <v>358</v>
      </c>
      <c r="G278" s="1"/>
      <c r="H278" s="1"/>
      <c r="I278" s="1"/>
      <c r="J278" s="12">
        <v>0</v>
      </c>
      <c r="K278" s="12">
        <v>0</v>
      </c>
      <c r="L278" s="12">
        <f>ROUND((J278-K278),5)</f>
        <v>0</v>
      </c>
      <c r="M278" s="15">
        <f>ROUND(IF(K278=0, IF(J278=0, 0, 1), J278/K278),5)</f>
        <v>0</v>
      </c>
    </row>
    <row r="279" spans="1:13" x14ac:dyDescent="0.25">
      <c r="A279" s="1"/>
      <c r="B279" s="1"/>
      <c r="C279" s="1"/>
      <c r="D279" s="1"/>
      <c r="E279" s="1"/>
      <c r="F279" s="1" t="s">
        <v>359</v>
      </c>
      <c r="G279" s="1"/>
      <c r="H279" s="1"/>
      <c r="I279" s="1"/>
      <c r="J279" s="12">
        <v>0</v>
      </c>
      <c r="K279" s="12">
        <v>0</v>
      </c>
      <c r="L279" s="12">
        <f>ROUND((J279-K279),5)</f>
        <v>0</v>
      </c>
      <c r="M279" s="15">
        <f>ROUND(IF(K279=0, IF(J279=0, 0, 1), J279/K279),5)</f>
        <v>0</v>
      </c>
    </row>
    <row r="280" spans="1:13" x14ac:dyDescent="0.25">
      <c r="A280" s="1"/>
      <c r="B280" s="1"/>
      <c r="C280" s="1"/>
      <c r="D280" s="1"/>
      <c r="E280" s="1"/>
      <c r="F280" s="1" t="s">
        <v>360</v>
      </c>
      <c r="G280" s="1"/>
      <c r="H280" s="1"/>
      <c r="I280" s="1"/>
      <c r="J280" s="12">
        <v>0</v>
      </c>
      <c r="K280" s="12">
        <v>0</v>
      </c>
      <c r="L280" s="12">
        <f>ROUND((J280-K280),5)</f>
        <v>0</v>
      </c>
      <c r="M280" s="15">
        <f>ROUND(IF(K280=0, IF(J280=0, 0, 1), J280/K280),5)</f>
        <v>0</v>
      </c>
    </row>
    <row r="281" spans="1:13" ht="15.75" thickBot="1" x14ac:dyDescent="0.3">
      <c r="A281" s="1"/>
      <c r="B281" s="1"/>
      <c r="C281" s="1"/>
      <c r="D281" s="1"/>
      <c r="E281" s="1"/>
      <c r="F281" s="1" t="s">
        <v>361</v>
      </c>
      <c r="G281" s="1"/>
      <c r="H281" s="1"/>
      <c r="I281" s="1"/>
      <c r="J281" s="35">
        <v>0</v>
      </c>
      <c r="K281" s="35">
        <v>0</v>
      </c>
      <c r="L281" s="35">
        <f>ROUND((J281-K281),5)</f>
        <v>0</v>
      </c>
      <c r="M281" s="36">
        <f>ROUND(IF(K281=0, IF(J281=0, 0, 1), J281/K281),5)</f>
        <v>0</v>
      </c>
    </row>
    <row r="282" spans="1:13" ht="15.75" thickBot="1" x14ac:dyDescent="0.3">
      <c r="A282" s="1"/>
      <c r="B282" s="1"/>
      <c r="C282" s="1"/>
      <c r="D282" s="1"/>
      <c r="E282" s="1" t="s">
        <v>362</v>
      </c>
      <c r="F282" s="1"/>
      <c r="G282" s="1"/>
      <c r="H282" s="1"/>
      <c r="I282" s="1"/>
      <c r="J282" s="4">
        <f>ROUND(SUM(J275:J281),5)</f>
        <v>0</v>
      </c>
      <c r="K282" s="4">
        <f>ROUND(SUM(K275:K281),5)</f>
        <v>0</v>
      </c>
      <c r="L282" s="4">
        <f>ROUND((J282-K282),5)</f>
        <v>0</v>
      </c>
      <c r="M282" s="16">
        <f>ROUND(IF(K282=0, IF(J282=0, 0, 1), J282/K282),5)</f>
        <v>0</v>
      </c>
    </row>
    <row r="283" spans="1:13" ht="15.75" thickBot="1" x14ac:dyDescent="0.3">
      <c r="A283" s="1"/>
      <c r="B283" s="1"/>
      <c r="C283" s="1"/>
      <c r="D283" s="1" t="s">
        <v>363</v>
      </c>
      <c r="E283" s="1"/>
      <c r="F283" s="1"/>
      <c r="G283" s="1"/>
      <c r="H283" s="1"/>
      <c r="I283" s="1"/>
      <c r="J283" s="2">
        <f>ROUND(J260+J268+SUM(J273:J274)+J282,5)</f>
        <v>968</v>
      </c>
      <c r="K283" s="2">
        <f>ROUND(K260+K268+SUM(K273:K274)+K282,5)</f>
        <v>45000</v>
      </c>
      <c r="L283" s="2">
        <f>ROUND((J283-K283),5)</f>
        <v>-44032</v>
      </c>
      <c r="M283" s="17">
        <f>ROUND(IF(K283=0, IF(J283=0, 0, 1), J283/K283),5)</f>
        <v>2.1510000000000001E-2</v>
      </c>
    </row>
    <row r="284" spans="1:13" x14ac:dyDescent="0.25">
      <c r="A284" s="1"/>
      <c r="B284" s="1"/>
      <c r="C284" s="1" t="s">
        <v>364</v>
      </c>
      <c r="D284" s="1"/>
      <c r="E284" s="1"/>
      <c r="F284" s="1"/>
      <c r="G284" s="1"/>
      <c r="H284" s="1"/>
      <c r="I284" s="1"/>
      <c r="J284" s="12">
        <f>ROUND(J259+J283,5)</f>
        <v>968</v>
      </c>
      <c r="K284" s="12">
        <f>ROUND(K259+K283,5)</f>
        <v>45000</v>
      </c>
      <c r="L284" s="12">
        <f>ROUND((J284-K284),5)</f>
        <v>-44032</v>
      </c>
      <c r="M284" s="15">
        <f>ROUND(IF(K284=0, IF(J284=0, 0, 1), J284/K284),5)</f>
        <v>2.1510000000000001E-2</v>
      </c>
    </row>
    <row r="285" spans="1:13" x14ac:dyDescent="0.25">
      <c r="A285" s="1"/>
      <c r="B285" s="1"/>
      <c r="C285" s="1" t="s">
        <v>365</v>
      </c>
      <c r="D285" s="1"/>
      <c r="E285" s="1"/>
      <c r="F285" s="1"/>
      <c r="G285" s="1"/>
      <c r="H285" s="1"/>
      <c r="I285" s="1"/>
      <c r="J285" s="12"/>
      <c r="K285" s="12"/>
      <c r="L285" s="12"/>
      <c r="M285" s="15"/>
    </row>
    <row r="286" spans="1:13" x14ac:dyDescent="0.25">
      <c r="A286" s="1"/>
      <c r="B286" s="1"/>
      <c r="C286" s="1"/>
      <c r="D286" s="1" t="s">
        <v>366</v>
      </c>
      <c r="E286" s="1"/>
      <c r="F286" s="1"/>
      <c r="G286" s="1"/>
      <c r="H286" s="1"/>
      <c r="I286" s="1"/>
      <c r="J286" s="12">
        <v>0</v>
      </c>
      <c r="K286" s="12">
        <v>0</v>
      </c>
      <c r="L286" s="12">
        <f>ROUND((J286-K286),5)</f>
        <v>0</v>
      </c>
      <c r="M286" s="15">
        <f>ROUND(IF(K286=0, IF(J286=0, 0, 1), J286/K286),5)</f>
        <v>0</v>
      </c>
    </row>
    <row r="287" spans="1:13" x14ac:dyDescent="0.25">
      <c r="A287" s="1"/>
      <c r="B287" s="1"/>
      <c r="C287" s="1"/>
      <c r="D287" s="1" t="s">
        <v>367</v>
      </c>
      <c r="E287" s="1"/>
      <c r="F287" s="1"/>
      <c r="G287" s="1"/>
      <c r="H287" s="1"/>
      <c r="I287" s="1"/>
      <c r="J287" s="12"/>
      <c r="K287" s="12"/>
      <c r="L287" s="12"/>
      <c r="M287" s="15"/>
    </row>
    <row r="288" spans="1:13" x14ac:dyDescent="0.25">
      <c r="A288" s="1"/>
      <c r="B288" s="1"/>
      <c r="C288" s="1"/>
      <c r="D288" s="1"/>
      <c r="E288" s="1" t="s">
        <v>368</v>
      </c>
      <c r="F288" s="1"/>
      <c r="G288" s="1"/>
      <c r="H288" s="1"/>
      <c r="I288" s="1"/>
      <c r="J288" s="12">
        <v>0</v>
      </c>
      <c r="K288" s="12">
        <v>35000</v>
      </c>
      <c r="L288" s="12">
        <f>ROUND((J288-K288),5)</f>
        <v>-35000</v>
      </c>
      <c r="M288" s="15">
        <f>ROUND(IF(K288=0, IF(J288=0, 0, 1), J288/K288),5)</f>
        <v>0</v>
      </c>
    </row>
    <row r="289" spans="1:13" x14ac:dyDescent="0.25">
      <c r="A289" s="1"/>
      <c r="B289" s="1"/>
      <c r="C289" s="1"/>
      <c r="D289" s="1"/>
      <c r="E289" s="1" t="s">
        <v>369</v>
      </c>
      <c r="F289" s="1"/>
      <c r="G289" s="1"/>
      <c r="H289" s="1"/>
      <c r="I289" s="1"/>
      <c r="J289" s="12">
        <v>0</v>
      </c>
      <c r="K289" s="12">
        <v>0</v>
      </c>
      <c r="L289" s="12">
        <f>ROUND((J289-K289),5)</f>
        <v>0</v>
      </c>
      <c r="M289" s="15">
        <f>ROUND(IF(K289=0, IF(J289=0, 0, 1), J289/K289),5)</f>
        <v>0</v>
      </c>
    </row>
    <row r="290" spans="1:13" x14ac:dyDescent="0.25">
      <c r="A290" s="1"/>
      <c r="B290" s="1"/>
      <c r="C290" s="1"/>
      <c r="D290" s="1"/>
      <c r="E290" s="1" t="s">
        <v>370</v>
      </c>
      <c r="F290" s="1"/>
      <c r="G290" s="1"/>
      <c r="H290" s="1"/>
      <c r="I290" s="1"/>
      <c r="J290" s="12">
        <v>265</v>
      </c>
      <c r="K290" s="12">
        <v>0</v>
      </c>
      <c r="L290" s="12">
        <f>ROUND((J290-K290),5)</f>
        <v>265</v>
      </c>
      <c r="M290" s="15">
        <f>ROUND(IF(K290=0, IF(J290=0, 0, 1), J290/K290),5)</f>
        <v>1</v>
      </c>
    </row>
    <row r="291" spans="1:13" x14ac:dyDescent="0.25">
      <c r="A291" s="1"/>
      <c r="B291" s="1"/>
      <c r="C291" s="1"/>
      <c r="D291" s="1"/>
      <c r="E291" s="1" t="s">
        <v>371</v>
      </c>
      <c r="F291" s="1"/>
      <c r="G291" s="1"/>
      <c r="H291" s="1"/>
      <c r="I291" s="1"/>
      <c r="J291" s="12">
        <v>0</v>
      </c>
      <c r="K291" s="12">
        <v>0</v>
      </c>
      <c r="L291" s="12">
        <f>ROUND((J291-K291),5)</f>
        <v>0</v>
      </c>
      <c r="M291" s="15">
        <f>ROUND(IF(K291=0, IF(J291=0, 0, 1), J291/K291),5)</f>
        <v>0</v>
      </c>
    </row>
    <row r="292" spans="1:13" x14ac:dyDescent="0.25">
      <c r="A292" s="1"/>
      <c r="B292" s="1"/>
      <c r="C292" s="1"/>
      <c r="D292" s="1"/>
      <c r="E292" s="1" t="s">
        <v>372</v>
      </c>
      <c r="F292" s="1"/>
      <c r="G292" s="1"/>
      <c r="H292" s="1"/>
      <c r="I292" s="1"/>
      <c r="J292" s="12"/>
      <c r="K292" s="12"/>
      <c r="L292" s="12"/>
      <c r="M292" s="15"/>
    </row>
    <row r="293" spans="1:13" x14ac:dyDescent="0.25">
      <c r="A293" s="1"/>
      <c r="B293" s="1"/>
      <c r="C293" s="1"/>
      <c r="D293" s="1"/>
      <c r="E293" s="1"/>
      <c r="F293" s="1" t="s">
        <v>373</v>
      </c>
      <c r="G293" s="1"/>
      <c r="H293" s="1"/>
      <c r="I293" s="1"/>
      <c r="J293" s="12">
        <v>0</v>
      </c>
      <c r="K293" s="12">
        <v>0</v>
      </c>
      <c r="L293" s="12">
        <f>ROUND((J293-K293),5)</f>
        <v>0</v>
      </c>
      <c r="M293" s="15">
        <f>ROUND(IF(K293=0, IF(J293=0, 0, 1), J293/K293),5)</f>
        <v>0</v>
      </c>
    </row>
    <row r="294" spans="1:13" x14ac:dyDescent="0.25">
      <c r="A294" s="1"/>
      <c r="B294" s="1"/>
      <c r="C294" s="1"/>
      <c r="D294" s="1"/>
      <c r="E294" s="1"/>
      <c r="F294" s="1" t="s">
        <v>374</v>
      </c>
      <c r="G294" s="1"/>
      <c r="H294" s="1"/>
      <c r="I294" s="1"/>
      <c r="J294" s="12">
        <v>19123.650000000001</v>
      </c>
      <c r="K294" s="12">
        <v>0</v>
      </c>
      <c r="L294" s="12">
        <f>ROUND((J294-K294),5)</f>
        <v>19123.650000000001</v>
      </c>
      <c r="M294" s="15">
        <f>ROUND(IF(K294=0, IF(J294=0, 0, 1), J294/K294),5)</f>
        <v>1</v>
      </c>
    </row>
    <row r="295" spans="1:13" x14ac:dyDescent="0.25">
      <c r="A295" s="1"/>
      <c r="B295" s="1"/>
      <c r="C295" s="1"/>
      <c r="D295" s="1"/>
      <c r="E295" s="1"/>
      <c r="F295" s="1" t="s">
        <v>375</v>
      </c>
      <c r="G295" s="1"/>
      <c r="H295" s="1"/>
      <c r="I295" s="1"/>
      <c r="J295" s="12">
        <v>0</v>
      </c>
      <c r="K295" s="12">
        <v>0</v>
      </c>
      <c r="L295" s="12">
        <f>ROUND((J295-K295),5)</f>
        <v>0</v>
      </c>
      <c r="M295" s="15">
        <f>ROUND(IF(K295=0, IF(J295=0, 0, 1), J295/K295),5)</f>
        <v>0</v>
      </c>
    </row>
    <row r="296" spans="1:13" ht="15.75" thickBot="1" x14ac:dyDescent="0.3">
      <c r="A296" s="1"/>
      <c r="B296" s="1"/>
      <c r="C296" s="1"/>
      <c r="D296" s="1"/>
      <c r="E296" s="1"/>
      <c r="F296" s="1" t="s">
        <v>376</v>
      </c>
      <c r="G296" s="1"/>
      <c r="H296" s="1"/>
      <c r="I296" s="1"/>
      <c r="J296" s="3">
        <v>0</v>
      </c>
      <c r="K296" s="3">
        <v>0</v>
      </c>
      <c r="L296" s="3">
        <f>ROUND((J296-K296),5)</f>
        <v>0</v>
      </c>
      <c r="M296" s="18">
        <f>ROUND(IF(K296=0, IF(J296=0, 0, 1), J296/K296),5)</f>
        <v>0</v>
      </c>
    </row>
    <row r="297" spans="1:13" x14ac:dyDescent="0.25">
      <c r="A297" s="1"/>
      <c r="B297" s="1"/>
      <c r="C297" s="1"/>
      <c r="D297" s="1"/>
      <c r="E297" s="1" t="s">
        <v>377</v>
      </c>
      <c r="F297" s="1"/>
      <c r="G297" s="1"/>
      <c r="H297" s="1"/>
      <c r="I297" s="1"/>
      <c r="J297" s="12">
        <f>ROUND(SUM(J292:J296),5)</f>
        <v>19123.650000000001</v>
      </c>
      <c r="K297" s="12">
        <f>ROUND(SUM(K292:K296),5)</f>
        <v>0</v>
      </c>
      <c r="L297" s="12">
        <f>ROUND((J297-K297),5)</f>
        <v>19123.650000000001</v>
      </c>
      <c r="M297" s="15">
        <f>ROUND(IF(K297=0, IF(J297=0, 0, 1), J297/K297),5)</f>
        <v>1</v>
      </c>
    </row>
    <row r="298" spans="1:13" ht="15.75" thickBot="1" x14ac:dyDescent="0.3">
      <c r="A298" s="1"/>
      <c r="B298" s="1"/>
      <c r="C298" s="1"/>
      <c r="D298" s="1"/>
      <c r="E298" s="1" t="s">
        <v>378</v>
      </c>
      <c r="F298" s="1"/>
      <c r="G298" s="1"/>
      <c r="H298" s="1"/>
      <c r="I298" s="1"/>
      <c r="J298" s="3">
        <v>0</v>
      </c>
      <c r="K298" s="3">
        <v>0</v>
      </c>
      <c r="L298" s="3">
        <f>ROUND((J298-K298),5)</f>
        <v>0</v>
      </c>
      <c r="M298" s="18">
        <f>ROUND(IF(K298=0, IF(J298=0, 0, 1), J298/K298),5)</f>
        <v>0</v>
      </c>
    </row>
    <row r="299" spans="1:13" x14ac:dyDescent="0.25">
      <c r="A299" s="1"/>
      <c r="B299" s="1"/>
      <c r="C299" s="1"/>
      <c r="D299" s="1" t="s">
        <v>379</v>
      </c>
      <c r="E299" s="1"/>
      <c r="F299" s="1"/>
      <c r="G299" s="1"/>
      <c r="H299" s="1"/>
      <c r="I299" s="1"/>
      <c r="J299" s="12">
        <f>ROUND(SUM(J287:J291)+SUM(J297:J298),5)</f>
        <v>19388.650000000001</v>
      </c>
      <c r="K299" s="12">
        <f>ROUND(SUM(K287:K291)+SUM(K297:K298),5)</f>
        <v>35000</v>
      </c>
      <c r="L299" s="12">
        <f>ROUND((J299-K299),5)</f>
        <v>-15611.35</v>
      </c>
      <c r="M299" s="15">
        <f>ROUND(IF(K299=0, IF(J299=0, 0, 1), J299/K299),5)</f>
        <v>0.55396000000000001</v>
      </c>
    </row>
    <row r="300" spans="1:13" x14ac:dyDescent="0.25">
      <c r="A300" s="1"/>
      <c r="B300" s="1"/>
      <c r="C300" s="1"/>
      <c r="D300" s="1" t="s">
        <v>380</v>
      </c>
      <c r="E300" s="1"/>
      <c r="F300" s="1"/>
      <c r="G300" s="1"/>
      <c r="H300" s="1"/>
      <c r="I300" s="1"/>
      <c r="J300" s="12"/>
      <c r="K300" s="12"/>
      <c r="L300" s="12"/>
      <c r="M300" s="15"/>
    </row>
    <row r="301" spans="1:13" x14ac:dyDescent="0.25">
      <c r="A301" s="1"/>
      <c r="B301" s="1"/>
      <c r="C301" s="1"/>
      <c r="D301" s="1"/>
      <c r="E301" s="1" t="s">
        <v>381</v>
      </c>
      <c r="F301" s="1"/>
      <c r="G301" s="1"/>
      <c r="H301" s="1"/>
      <c r="I301" s="1"/>
      <c r="J301" s="12">
        <v>0</v>
      </c>
      <c r="K301" s="12">
        <v>2347.5300000000002</v>
      </c>
      <c r="L301" s="12">
        <f>ROUND((J301-K301),5)</f>
        <v>-2347.5300000000002</v>
      </c>
      <c r="M301" s="15">
        <f>ROUND(IF(K301=0, IF(J301=0, 0, 1), J301/K301),5)</f>
        <v>0</v>
      </c>
    </row>
    <row r="302" spans="1:13" ht="15.75" thickBot="1" x14ac:dyDescent="0.3">
      <c r="A302" s="1"/>
      <c r="B302" s="1"/>
      <c r="C302" s="1"/>
      <c r="D302" s="1"/>
      <c r="E302" s="1" t="s">
        <v>382</v>
      </c>
      <c r="F302" s="1"/>
      <c r="G302" s="1"/>
      <c r="H302" s="1"/>
      <c r="I302" s="1"/>
      <c r="J302" s="35">
        <v>0</v>
      </c>
      <c r="K302" s="35">
        <v>10000</v>
      </c>
      <c r="L302" s="35">
        <f>ROUND((J302-K302),5)</f>
        <v>-10000</v>
      </c>
      <c r="M302" s="36">
        <f>ROUND(IF(K302=0, IF(J302=0, 0, 1), J302/K302),5)</f>
        <v>0</v>
      </c>
    </row>
    <row r="303" spans="1:13" ht="15.75" thickBot="1" x14ac:dyDescent="0.3">
      <c r="A303" s="1"/>
      <c r="B303" s="1"/>
      <c r="C303" s="1"/>
      <c r="D303" s="1" t="s">
        <v>383</v>
      </c>
      <c r="E303" s="1"/>
      <c r="F303" s="1"/>
      <c r="G303" s="1"/>
      <c r="H303" s="1"/>
      <c r="I303" s="1"/>
      <c r="J303" s="4">
        <f>ROUND(SUM(J300:J302),5)</f>
        <v>0</v>
      </c>
      <c r="K303" s="4">
        <f>ROUND(SUM(K300:K302),5)</f>
        <v>12347.53</v>
      </c>
      <c r="L303" s="4">
        <f>ROUND((J303-K303),5)</f>
        <v>-12347.53</v>
      </c>
      <c r="M303" s="16">
        <f>ROUND(IF(K303=0, IF(J303=0, 0, 1), J303/K303),5)</f>
        <v>0</v>
      </c>
    </row>
    <row r="304" spans="1:13" ht="15.75" thickBot="1" x14ac:dyDescent="0.3">
      <c r="A304" s="1"/>
      <c r="B304" s="1"/>
      <c r="C304" s="1" t="s">
        <v>384</v>
      </c>
      <c r="D304" s="1"/>
      <c r="E304" s="1"/>
      <c r="F304" s="1"/>
      <c r="G304" s="1"/>
      <c r="H304" s="1"/>
      <c r="I304" s="1"/>
      <c r="J304" s="4">
        <f>ROUND(SUM(J285:J286)+J299+J303,5)</f>
        <v>19388.650000000001</v>
      </c>
      <c r="K304" s="4">
        <f>ROUND(SUM(K285:K286)+K299+K303,5)</f>
        <v>47347.53</v>
      </c>
      <c r="L304" s="4">
        <f>ROUND((J304-K304),5)</f>
        <v>-27958.880000000001</v>
      </c>
      <c r="M304" s="16">
        <f>ROUND(IF(K304=0, IF(J304=0, 0, 1), J304/K304),5)</f>
        <v>0.40949999999999998</v>
      </c>
    </row>
    <row r="305" spans="1:13" ht="15.75" thickBot="1" x14ac:dyDescent="0.3">
      <c r="A305" s="1"/>
      <c r="B305" s="1" t="s">
        <v>385</v>
      </c>
      <c r="C305" s="1"/>
      <c r="D305" s="1"/>
      <c r="E305" s="1"/>
      <c r="F305" s="1"/>
      <c r="G305" s="1"/>
      <c r="H305" s="1"/>
      <c r="I305" s="1"/>
      <c r="J305" s="4">
        <f>ROUND(J258+J284-J304,5)</f>
        <v>-18420.650000000001</v>
      </c>
      <c r="K305" s="4">
        <f>ROUND(K258+K284-K304,5)</f>
        <v>-2347.5300000000002</v>
      </c>
      <c r="L305" s="4">
        <f>ROUND((J305-K305),5)</f>
        <v>-16073.12</v>
      </c>
      <c r="M305" s="16">
        <f>ROUND(IF(K305=0, IF(J305=0, 0, 1), J305/K305),5)</f>
        <v>7.8468200000000001</v>
      </c>
    </row>
    <row r="306" spans="1:13" s="7" customFormat="1" ht="12" thickBot="1" x14ac:dyDescent="0.25">
      <c r="A306" s="5" t="s">
        <v>77</v>
      </c>
      <c r="B306" s="5"/>
      <c r="C306" s="5"/>
      <c r="D306" s="5"/>
      <c r="E306" s="5"/>
      <c r="F306" s="5"/>
      <c r="G306" s="5"/>
      <c r="H306" s="5"/>
      <c r="I306" s="5"/>
      <c r="J306" s="6">
        <f>ROUND(J257+J305,5)</f>
        <v>-197341.1</v>
      </c>
      <c r="K306" s="6">
        <f>ROUND(K257+K305,5)</f>
        <v>41651.97</v>
      </c>
      <c r="L306" s="6">
        <f>ROUND((J306-K306),5)</f>
        <v>-238993.07</v>
      </c>
      <c r="M306" s="19">
        <f>ROUND(IF(K306=0, IF(J306=0, 0, 1), J306/K306),5)</f>
        <v>-4.7378600000000004</v>
      </c>
    </row>
    <row r="307" spans="1:1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11:27 AM
&amp;"Arial,Bold"&amp;8 02/12/25
&amp;"Arial,Bold"&amp;8 Accrual Basis&amp;C&amp;"Arial,Bold"&amp;12 Nederland Fire Protection District
&amp;"Arial,Bold"&amp;14 Income &amp;&amp; Expense Budget vs. Actual
&amp;"Arial,Bold"&amp;10 January through December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945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9458" r:id="rId4" name="HEADER"/>
      </mc:Fallback>
    </mc:AlternateContent>
    <mc:AlternateContent xmlns:mc="http://schemas.openxmlformats.org/markup-compatibility/2006">
      <mc:Choice Requires="x14">
        <control shapeId="1945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9457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87BF08-CB2A-4700-86CE-A07EC83D1C2B}"/>
</file>

<file path=customXml/itemProps2.xml><?xml version="1.0" encoding="utf-8"?>
<ds:datastoreItem xmlns:ds="http://schemas.openxmlformats.org/officeDocument/2006/customXml" ds:itemID="{61721E76-EA2D-4466-93D8-4FD2B9391C34}"/>
</file>

<file path=customXml/itemProps3.xml><?xml version="1.0" encoding="utf-8"?>
<ds:datastoreItem xmlns:ds="http://schemas.openxmlformats.org/officeDocument/2006/customXml" ds:itemID="{891E2820-55ED-4A51-9DF7-2D5E5762F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JAN 2025 Balance Sheet</vt:lpstr>
      <vt:lpstr>JAN 2025 MTD I&amp;E</vt:lpstr>
      <vt:lpstr>JAN 2025 YTD I&amp;E</vt:lpstr>
      <vt:lpstr>JAN 2025 General Ledger</vt:lpstr>
      <vt:lpstr>Alert</vt:lpstr>
      <vt:lpstr>JAN 2025 BVA</vt:lpstr>
      <vt:lpstr>'JAN 2025 Balance Sheet'!Print_Titles</vt:lpstr>
      <vt:lpstr>'JAN 2025 BVA'!Print_Titles</vt:lpstr>
      <vt:lpstr>'JAN 2025 General Ledger'!Print_Titles</vt:lpstr>
      <vt:lpstr>'JAN 2025 MTD I&amp;E'!Print_Titles</vt:lpstr>
      <vt:lpstr>'JAN 2025 YTD I&amp;E'!Print_Titles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2025-02-04T22:08:03Z</dcterms:created>
  <dcterms:modified xsi:type="dcterms:W3CDTF">2025-02-12T18:30:04Z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